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拳法\kenpo\ホームページ掲載用\202502\第2回受験者\"/>
    </mc:Choice>
  </mc:AlternateContent>
  <bookViews>
    <workbookView xWindow="-120" yWindow="-120" windowWidth="29040" windowHeight="15720" activeTab="1"/>
  </bookViews>
  <sheets>
    <sheet name="コート表" sheetId="6" r:id="rId1"/>
    <sheet name="男子" sheetId="19" r:id="rId2"/>
    <sheet name="男子index" sheetId="21" r:id="rId3"/>
    <sheet name="女子" sheetId="20" r:id="rId4"/>
    <sheet name="２級" sheetId="28" r:id="rId5"/>
    <sheet name="遠隔地" sheetId="22" r:id="rId6"/>
    <sheet name="形" sheetId="23" r:id="rId7"/>
    <sheet name="受験者数" sheetId="24" r:id="rId8"/>
    <sheet name="形審査テーマ" sheetId="27" r:id="rId9"/>
  </sheets>
  <externalReferences>
    <externalReference r:id="rId10"/>
  </externalReferences>
  <definedNames>
    <definedName name="_xlnm.Print_Area" localSheetId="0">コート表!$A$1:$P$27</definedName>
    <definedName name="tmp2021518171311376">#REF!</definedName>
    <definedName name="tmp20236412161120" localSheetId="8">#REF!</definedName>
    <definedName name="tmp20236412161120">#REF!</definedName>
    <definedName name="tmp2023642039989" localSheetId="8">'[1]２級'!#REF!</definedName>
    <definedName name="tmp2023642039989">'[1]２級'!#REF!</definedName>
    <definedName name="tmp20236421313439" localSheetId="0">コート表!$B$4:$M$4</definedName>
    <definedName name="tmp2023827234113301" localSheetId="0">#REF!</definedName>
    <definedName name="tmp2023827234113301" localSheetId="8">#REF!</definedName>
    <definedName name="tmp2023827234113301">#REF!</definedName>
    <definedName name="tmp2023829174524194" localSheetId="8">#REF!</definedName>
    <definedName name="tmp2023829174524194">#REF!</definedName>
    <definedName name="tmp2023829175312334" localSheetId="8">#REF!</definedName>
    <definedName name="tmp2023829175312334">#REF!</definedName>
    <definedName name="tmp2023829223523109" localSheetId="8">#REF!</definedName>
    <definedName name="tmp2023829223523109">#REF!</definedName>
    <definedName name="tmp2023829223530974" localSheetId="8">#REF!</definedName>
    <definedName name="tmp2023829223530974">#REF!</definedName>
    <definedName name="tmp2023829223538280" localSheetId="8">#REF!</definedName>
    <definedName name="tmp2023829223538280">#REF!</definedName>
    <definedName name="tmp2023829223545606">#REF!</definedName>
    <definedName name="tmp2023829223552702" localSheetId="8">#REF!</definedName>
    <definedName name="tmp2023829223552702">#REF!</definedName>
    <definedName name="tmp202382922363341" localSheetId="8">#REF!</definedName>
    <definedName name="tmp202382922363341">#REF!</definedName>
    <definedName name="tmp2024625181629414" localSheetId="8">#REF!</definedName>
    <definedName name="tmp2024625181629414">#REF!</definedName>
    <definedName name="tmp2024625223239635" localSheetId="8">#REF!</definedName>
    <definedName name="tmp2024625223239635">#REF!</definedName>
    <definedName name="tmp2024625223253319" localSheetId="8">#REF!</definedName>
    <definedName name="tmp2024625223253319">#REF!</definedName>
    <definedName name="tmp20246252233064" localSheetId="8">#REF!</definedName>
    <definedName name="tmp20246252233064">#REF!</definedName>
    <definedName name="tmp2024625223324573" localSheetId="8">#REF!</definedName>
    <definedName name="tmp2024625223324573">#REF!</definedName>
    <definedName name="tmp2024626111833429">#REF!</definedName>
    <definedName name="tmp202462611184057">#REF!</definedName>
    <definedName name="tmp2024626111853296">#REF!</definedName>
    <definedName name="tmp2024626111914899">#REF!</definedName>
    <definedName name="tmp2024626114510348">#REF!</definedName>
    <definedName name="tmp2025622101141113">#REF!</definedName>
    <definedName name="tmp2025622145745960">#REF!</definedName>
    <definedName name="tmp202562216352196">'２級'!$B$2:$C$2</definedName>
    <definedName name="tmp202562216359328">遠隔地!$A$1:$D$1</definedName>
    <definedName name="tmp202562216412399">男子!$A$1:$F$1</definedName>
    <definedName name="tmp202562216420675">女子!$A$1:$F$1</definedName>
    <definedName name="tmp202562216431232">男子index!$A$1:$D$1</definedName>
    <definedName name="tmp20256221645909">形!$A$1:$D$1</definedName>
    <definedName name="tmp2025623202735215">#REF!</definedName>
    <definedName name="tmp202562417103855">受験者数!$A$1:$I$1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28" l="1"/>
  <c r="C51" i="28"/>
  <c r="K50" i="28"/>
  <c r="G50" i="28"/>
  <c r="F50" i="28"/>
  <c r="C50" i="28"/>
  <c r="B50" i="28"/>
  <c r="K49" i="28"/>
  <c r="G49" i="28"/>
  <c r="F49" i="28"/>
  <c r="C49" i="28"/>
  <c r="K48" i="28"/>
  <c r="J48" i="28"/>
  <c r="G48" i="28"/>
  <c r="C48" i="28"/>
  <c r="B48" i="28"/>
  <c r="K47" i="28"/>
  <c r="G47" i="28"/>
  <c r="C47" i="28"/>
  <c r="K46" i="28"/>
  <c r="G46" i="28"/>
  <c r="C46" i="28"/>
  <c r="B46" i="28"/>
  <c r="K45" i="28"/>
  <c r="J45" i="28"/>
  <c r="G45" i="28"/>
  <c r="F45" i="28"/>
  <c r="C45" i="28"/>
  <c r="K44" i="28"/>
  <c r="G44" i="28"/>
  <c r="C44" i="28"/>
  <c r="K43" i="28"/>
  <c r="G43" i="28"/>
  <c r="C43" i="28"/>
  <c r="K42" i="28"/>
  <c r="G42" i="28"/>
  <c r="C42" i="28"/>
  <c r="K41" i="28"/>
  <c r="G41" i="28"/>
  <c r="C41" i="28"/>
  <c r="K40" i="28"/>
  <c r="G40" i="28"/>
  <c r="F40" i="28"/>
  <c r="C40" i="28"/>
  <c r="K39" i="28"/>
  <c r="G39" i="28"/>
  <c r="F39" i="28"/>
  <c r="C39" i="28"/>
  <c r="B39" i="28"/>
  <c r="K38" i="28"/>
  <c r="G38" i="28"/>
  <c r="C38" i="28"/>
  <c r="K37" i="28"/>
  <c r="G37" i="28"/>
  <c r="F37" i="28"/>
  <c r="C37" i="28"/>
  <c r="K36" i="28"/>
  <c r="G36" i="28"/>
  <c r="C36" i="28"/>
  <c r="K35" i="28"/>
  <c r="G35" i="28"/>
  <c r="C35" i="28"/>
  <c r="B35" i="28"/>
  <c r="K34" i="28"/>
  <c r="G34" i="28"/>
  <c r="C34" i="28"/>
  <c r="K33" i="28"/>
  <c r="J33" i="28"/>
  <c r="G33" i="28"/>
  <c r="F33" i="28"/>
  <c r="C33" i="28"/>
  <c r="K32" i="28"/>
  <c r="G32" i="28"/>
  <c r="C32" i="28"/>
  <c r="K31" i="28"/>
  <c r="G31" i="28"/>
  <c r="C31" i="28"/>
  <c r="B31" i="28"/>
  <c r="K30" i="28"/>
  <c r="G30" i="28"/>
  <c r="C30" i="28"/>
  <c r="K29" i="28"/>
  <c r="G29" i="28"/>
  <c r="C29" i="28"/>
  <c r="K28" i="28"/>
  <c r="G28" i="28"/>
  <c r="C28" i="28"/>
  <c r="B28" i="28"/>
  <c r="K27" i="28"/>
  <c r="G27" i="28"/>
  <c r="F27" i="28"/>
  <c r="C27" i="28"/>
  <c r="K26" i="28"/>
  <c r="G26" i="28"/>
  <c r="C26" i="28"/>
  <c r="K25" i="28"/>
  <c r="G25" i="28"/>
  <c r="C25" i="28"/>
  <c r="K24" i="28"/>
  <c r="G24" i="28"/>
  <c r="C24" i="28"/>
  <c r="B24" i="28"/>
  <c r="K23" i="28"/>
  <c r="G23" i="28"/>
  <c r="C23" i="28"/>
  <c r="K22" i="28"/>
  <c r="G22" i="28"/>
  <c r="F22" i="28"/>
  <c r="C22" i="28"/>
  <c r="K21" i="28"/>
  <c r="J21" i="28"/>
  <c r="G21" i="28"/>
  <c r="F21" i="28"/>
  <c r="C21" i="28"/>
  <c r="K20" i="28"/>
  <c r="G20" i="28"/>
  <c r="F20" i="28"/>
  <c r="C20" i="28"/>
  <c r="K19" i="28"/>
  <c r="G19" i="28"/>
  <c r="C19" i="28"/>
  <c r="K18" i="28"/>
  <c r="G18" i="28"/>
  <c r="C18" i="28"/>
  <c r="K17" i="28"/>
  <c r="G17" i="28"/>
  <c r="C17" i="28"/>
  <c r="K16" i="28"/>
  <c r="G16" i="28"/>
  <c r="C16" i="28"/>
  <c r="K15" i="28"/>
  <c r="G15" i="28"/>
  <c r="C15" i="28"/>
  <c r="K14" i="28"/>
  <c r="G14" i="28"/>
  <c r="C14" i="28"/>
  <c r="K13" i="28"/>
  <c r="G13" i="28"/>
  <c r="C13" i="28"/>
  <c r="K12" i="28"/>
  <c r="G12" i="28"/>
  <c r="C12" i="28"/>
  <c r="K11" i="28"/>
  <c r="G11" i="28"/>
  <c r="C11" i="28"/>
  <c r="K10" i="28"/>
  <c r="G10" i="28"/>
  <c r="F10" i="28"/>
  <c r="C10" i="28"/>
  <c r="K9" i="28"/>
  <c r="G9" i="28"/>
  <c r="C9" i="28"/>
  <c r="B9" i="28"/>
  <c r="K8" i="28"/>
  <c r="G8" i="28"/>
  <c r="C8" i="28"/>
  <c r="K7" i="28"/>
  <c r="G7" i="28"/>
  <c r="C7" i="28"/>
  <c r="K6" i="28"/>
  <c r="G6" i="28"/>
  <c r="C6" i="28"/>
  <c r="K5" i="28"/>
  <c r="G5" i="28"/>
  <c r="C5" i="28"/>
  <c r="B5" i="28"/>
  <c r="K4" i="28"/>
  <c r="G4" i="28"/>
  <c r="C4" i="28"/>
  <c r="K3" i="28"/>
  <c r="J3" i="28"/>
  <c r="G3" i="28"/>
  <c r="F3" i="28"/>
  <c r="C3" i="28"/>
  <c r="B3" i="28"/>
  <c r="B8" i="24" l="1"/>
  <c r="B7" i="24"/>
  <c r="A7" i="24"/>
  <c r="B6" i="24"/>
  <c r="B5" i="24"/>
  <c r="A5" i="24"/>
  <c r="B4" i="24"/>
  <c r="B3" i="24"/>
  <c r="B2" i="24"/>
  <c r="A2" i="24"/>
  <c r="C2" i="23" l="1"/>
  <c r="B2" i="23"/>
  <c r="A2" i="23"/>
  <c r="C5" i="22"/>
  <c r="B5" i="22"/>
  <c r="C4" i="22"/>
  <c r="B4" i="22"/>
  <c r="C3" i="22"/>
  <c r="B3" i="22"/>
  <c r="C2" i="22"/>
  <c r="B2" i="22"/>
  <c r="A2" i="22"/>
</calcChain>
</file>

<file path=xl/sharedStrings.xml><?xml version="1.0" encoding="utf-8"?>
<sst xmlns="http://schemas.openxmlformats.org/spreadsheetml/2006/main" count="1386" uniqueCount="817">
  <si>
    <t>１級</t>
  </si>
  <si>
    <t>京都産業大学</t>
  </si>
  <si>
    <t>大阪産業大学</t>
  </si>
  <si>
    <t>〃</t>
  </si>
  <si>
    <t>伊藤　誠人</t>
  </si>
  <si>
    <t>大阪公立大学杉本支部</t>
  </si>
  <si>
    <t>宮田　喜乃介</t>
  </si>
  <si>
    <t>同志社大学</t>
  </si>
  <si>
    <t>椿原　大地</t>
  </si>
  <si>
    <t>広田　恭平</t>
  </si>
  <si>
    <t>吹田市日本拳法連盟</t>
  </si>
  <si>
    <t>龍谷大学</t>
  </si>
  <si>
    <t>大西　直毅</t>
  </si>
  <si>
    <t>守口市日本拳法連盟</t>
  </si>
  <si>
    <t>関西福祉科学大学高校</t>
  </si>
  <si>
    <t>安藤　凛人</t>
  </si>
  <si>
    <t>濫觴会</t>
  </si>
  <si>
    <t>青翔中学・高等学校</t>
  </si>
  <si>
    <t>泉北桃拳会</t>
  </si>
  <si>
    <t>橿原高校</t>
  </si>
  <si>
    <t>大阪商業大学堺高校</t>
  </si>
  <si>
    <t>廣瀬　帆太</t>
  </si>
  <si>
    <t>今宮工科高校</t>
  </si>
  <si>
    <t>白虎会</t>
  </si>
  <si>
    <t>柘植　陽斗</t>
  </si>
  <si>
    <t>辻川　直登</t>
  </si>
  <si>
    <t>播磨　佑哉</t>
  </si>
  <si>
    <t>西宮隗心会</t>
  </si>
  <si>
    <t>家田　悠紀斗</t>
  </si>
  <si>
    <t>徳永　博信</t>
  </si>
  <si>
    <t>都島</t>
  </si>
  <si>
    <t>共栄クラブ</t>
  </si>
  <si>
    <t>羽根　順平</t>
  </si>
  <si>
    <t>三密会</t>
  </si>
  <si>
    <t>真武館</t>
  </si>
  <si>
    <t>初段</t>
  </si>
  <si>
    <t>関西学院大学</t>
  </si>
  <si>
    <t>大阪公立大学中百舌鳥支部</t>
  </si>
  <si>
    <t>近畿大学</t>
  </si>
  <si>
    <t>和歌山拳法連盟</t>
  </si>
  <si>
    <t>林　航生</t>
  </si>
  <si>
    <t>松浦　虎太郎</t>
  </si>
  <si>
    <t>清風高校</t>
  </si>
  <si>
    <t>大阪高校</t>
  </si>
  <si>
    <t>関西大学高等部</t>
  </si>
  <si>
    <t>大阪学院高校</t>
  </si>
  <si>
    <t>長屋　吟</t>
  </si>
  <si>
    <t>岡田　大駕</t>
  </si>
  <si>
    <t>野田　悠太</t>
  </si>
  <si>
    <t>中川　剛陽</t>
  </si>
  <si>
    <t>上島　綾摩</t>
  </si>
  <si>
    <t>中村　孝太</t>
  </si>
  <si>
    <t>中井　珀斗</t>
  </si>
  <si>
    <t>森　温仁</t>
  </si>
  <si>
    <t>中埜　聖矢</t>
  </si>
  <si>
    <t>枚方市民拳法の会</t>
  </si>
  <si>
    <t>安東　海音</t>
  </si>
  <si>
    <t>東　玲惺</t>
  </si>
  <si>
    <t>吉岡　大輔</t>
  </si>
  <si>
    <t>田中　翔梧</t>
  </si>
  <si>
    <t>日根　有彬</t>
  </si>
  <si>
    <t>松本　武士</t>
  </si>
  <si>
    <t>洪游会本部</t>
  </si>
  <si>
    <t>中村　裕亮</t>
  </si>
  <si>
    <t>川端　潤也</t>
  </si>
  <si>
    <t>周藤　琥太郎</t>
  </si>
  <si>
    <t>弐段</t>
  </si>
  <si>
    <t>橋田　純汰</t>
  </si>
  <si>
    <t>大阪商業大学</t>
  </si>
  <si>
    <t>関西大学</t>
  </si>
  <si>
    <t>清水　真喜</t>
  </si>
  <si>
    <t>平木　鉄馬</t>
  </si>
  <si>
    <t>尾﨑　太一</t>
  </si>
  <si>
    <t>藤上　豪</t>
  </si>
  <si>
    <t>荻野　翔</t>
  </si>
  <si>
    <t>元井　隆幸</t>
  </si>
  <si>
    <t>西村　洸ガブリエル</t>
  </si>
  <si>
    <t>森岡　優真</t>
  </si>
  <si>
    <t>関西外国語大学</t>
  </si>
  <si>
    <t>立命館大学</t>
  </si>
  <si>
    <t>神戸大学</t>
  </si>
  <si>
    <t>福田　結真</t>
  </si>
  <si>
    <t>河元　優弥</t>
  </si>
  <si>
    <t>奥村　友紀</t>
  </si>
  <si>
    <t>茨木市日本拳法連盟</t>
  </si>
  <si>
    <t>辻上　靖之</t>
  </si>
  <si>
    <t>魚住　研士郎</t>
  </si>
  <si>
    <t>森岡　来成</t>
  </si>
  <si>
    <t>参段</t>
  </si>
  <si>
    <t>大阪学院大学</t>
  </si>
  <si>
    <t>秦　昌雄</t>
  </si>
  <si>
    <t>龍皇会</t>
  </si>
  <si>
    <t>荻野　亮</t>
  </si>
  <si>
    <t>北川　桔平</t>
  </si>
  <si>
    <t>田上　龍司</t>
  </si>
  <si>
    <t>吉井　英尚</t>
  </si>
  <si>
    <t>吉岡　高広</t>
  </si>
  <si>
    <t>安信　俊輔</t>
  </si>
  <si>
    <t>大道</t>
  </si>
  <si>
    <t>中野　良則</t>
  </si>
  <si>
    <t>神戸市拳法連盟</t>
  </si>
  <si>
    <t>樋口　翔太</t>
  </si>
  <si>
    <t>四段</t>
  </si>
  <si>
    <t>森尾　竜一</t>
  </si>
  <si>
    <t>宮澤　侑里</t>
  </si>
  <si>
    <t>もののふ塾</t>
  </si>
  <si>
    <t>前川　専</t>
  </si>
  <si>
    <t>１級</t>
    <phoneticPr fontId="1"/>
  </si>
  <si>
    <t>弐段</t>
    <phoneticPr fontId="1"/>
  </si>
  <si>
    <t>参段</t>
    <phoneticPr fontId="1"/>
  </si>
  <si>
    <t>藤田　歩</t>
    <phoneticPr fontId="1"/>
  </si>
  <si>
    <t>吉村　綺良々</t>
    <phoneticPr fontId="1"/>
  </si>
  <si>
    <t>穴生　侑梨佳</t>
    <phoneticPr fontId="1"/>
  </si>
  <si>
    <t>橿原高校</t>
    <phoneticPr fontId="1"/>
  </si>
  <si>
    <t>関西福祉科学大学高校</t>
    <phoneticPr fontId="1"/>
  </si>
  <si>
    <t>大阪公立大学杉本支部</t>
    <phoneticPr fontId="1"/>
  </si>
  <si>
    <t>都島</t>
    <phoneticPr fontId="1"/>
  </si>
  <si>
    <t>真武館</t>
    <phoneticPr fontId="1"/>
  </si>
  <si>
    <t>青翔中学・高等学校</t>
    <phoneticPr fontId="1"/>
  </si>
  <si>
    <t>濫觴会</t>
    <phoneticPr fontId="1"/>
  </si>
  <si>
    <t>京都産業大学</t>
    <phoneticPr fontId="1"/>
  </si>
  <si>
    <t>石倉　杏奈</t>
    <phoneticPr fontId="1"/>
  </si>
  <si>
    <t>開高　千尋</t>
    <phoneticPr fontId="1"/>
  </si>
  <si>
    <t>近藤　里央菜</t>
    <phoneticPr fontId="1"/>
  </si>
  <si>
    <t>守口市日本拳法連盟</t>
    <phoneticPr fontId="1"/>
  </si>
  <si>
    <t>大阪商業大学堺高校</t>
    <phoneticPr fontId="1"/>
  </si>
  <si>
    <t>新風会</t>
    <phoneticPr fontId="1"/>
  </si>
  <si>
    <t>関西大学</t>
    <phoneticPr fontId="1"/>
  </si>
  <si>
    <t>同志社大学</t>
    <phoneticPr fontId="1"/>
  </si>
  <si>
    <t>大阪産業大学</t>
    <phoneticPr fontId="1"/>
  </si>
  <si>
    <t>大阪高校</t>
    <phoneticPr fontId="1"/>
  </si>
  <si>
    <t>受験段級</t>
    <phoneticPr fontId="1"/>
  </si>
  <si>
    <t>組番号</t>
    <phoneticPr fontId="1"/>
  </si>
  <si>
    <t>選手氏名</t>
    <phoneticPr fontId="1"/>
  </si>
  <si>
    <t>団体名</t>
    <phoneticPr fontId="1"/>
  </si>
  <si>
    <t>初段</t>
    <phoneticPr fontId="1"/>
  </si>
  <si>
    <t>樋口　翔太</t>
    <phoneticPr fontId="1"/>
  </si>
  <si>
    <t>大阪商業大学</t>
    <phoneticPr fontId="1"/>
  </si>
  <si>
    <t>荻野　亮</t>
    <phoneticPr fontId="1"/>
  </si>
  <si>
    <t>四段</t>
    <phoneticPr fontId="1"/>
  </si>
  <si>
    <t>神戸大学</t>
    <phoneticPr fontId="1"/>
  </si>
  <si>
    <t>立命館大学</t>
    <phoneticPr fontId="1"/>
  </si>
  <si>
    <t>龍谷大学</t>
    <phoneticPr fontId="1"/>
  </si>
  <si>
    <t>今宮工科高校</t>
    <phoneticPr fontId="1"/>
  </si>
  <si>
    <t>田中　翔梧</t>
    <phoneticPr fontId="1"/>
  </si>
  <si>
    <t>大阪学院高校</t>
    <phoneticPr fontId="1"/>
  </si>
  <si>
    <t>家田　悠紀斗</t>
    <phoneticPr fontId="1"/>
  </si>
  <si>
    <t>中川　剛陽</t>
    <phoneticPr fontId="1"/>
  </si>
  <si>
    <t>共栄クラブ</t>
    <phoneticPr fontId="1"/>
  </si>
  <si>
    <t>川端　潤也</t>
    <phoneticPr fontId="1"/>
  </si>
  <si>
    <t>龍皇会</t>
    <phoneticPr fontId="1"/>
  </si>
  <si>
    <t>合計</t>
    <rPh sb="0" eb="1">
      <t>ゴウケイ</t>
    </rPh>
    <phoneticPr fontId="1"/>
  </si>
  <si>
    <t>西田　舞花</t>
    <phoneticPr fontId="1"/>
  </si>
  <si>
    <t>駒井　美音</t>
    <phoneticPr fontId="1"/>
  </si>
  <si>
    <t>井上　優芽</t>
    <phoneticPr fontId="1"/>
  </si>
  <si>
    <t>吹田市日本拳法連盟</t>
    <phoneticPr fontId="1"/>
  </si>
  <si>
    <t>波多野　蒼月</t>
    <phoneticPr fontId="1"/>
  </si>
  <si>
    <t>２級</t>
    <rPh sb="1" eb="2">
      <t>キュウ</t>
    </rPh>
    <phoneticPr fontId="1"/>
  </si>
  <si>
    <t>Ｂ</t>
    <phoneticPr fontId="1"/>
  </si>
  <si>
    <t>Ｃ</t>
    <phoneticPr fontId="1"/>
  </si>
  <si>
    <t>Ｄ</t>
    <phoneticPr fontId="1"/>
  </si>
  <si>
    <t>組</t>
    <phoneticPr fontId="1"/>
  </si>
  <si>
    <t>人数</t>
    <phoneticPr fontId="1"/>
  </si>
  <si>
    <t>受験段級</t>
    <phoneticPr fontId="1"/>
  </si>
  <si>
    <t>組</t>
    <phoneticPr fontId="1"/>
  </si>
  <si>
    <t>人数</t>
    <phoneticPr fontId="1"/>
  </si>
  <si>
    <t>人数</t>
    <phoneticPr fontId="1"/>
  </si>
  <si>
    <t>形審査テーマ</t>
    <rPh sb="0" eb="1">
      <t>カタ</t>
    </rPh>
    <rPh sb="1" eb="3">
      <t>シンサ</t>
    </rPh>
    <phoneticPr fontId="1"/>
  </si>
  <si>
    <t>搏撃の形18形（突き・横打・蹴りに関する六形）</t>
    <phoneticPr fontId="1"/>
  </si>
  <si>
    <t>搏撃の形32形（二人形）</t>
    <phoneticPr fontId="1"/>
  </si>
  <si>
    <t>Ｅ</t>
    <phoneticPr fontId="1"/>
  </si>
  <si>
    <t>Ａ（女子）</t>
    <rPh sb="2" eb="4">
      <t>ジョシ</t>
    </rPh>
    <phoneticPr fontId="1"/>
  </si>
  <si>
    <t>正面</t>
    <rPh sb="0" eb="2">
      <t>ショウメン</t>
    </rPh>
    <phoneticPr fontId="1"/>
  </si>
  <si>
    <t>参段以上</t>
    <rPh sb="2" eb="4">
      <t>イジョウ</t>
    </rPh>
    <phoneticPr fontId="1"/>
  </si>
  <si>
    <t>和歌山拳法連盟</t>
    <phoneticPr fontId="1"/>
  </si>
  <si>
    <t>大阪学院大学</t>
    <phoneticPr fontId="1"/>
  </si>
  <si>
    <t>井上　遼一</t>
    <phoneticPr fontId="1"/>
  </si>
  <si>
    <t>小森　麟太郎</t>
    <phoneticPr fontId="1"/>
  </si>
  <si>
    <t>杉本　倖太</t>
    <phoneticPr fontId="1"/>
  </si>
  <si>
    <t>河野　秀太</t>
    <phoneticPr fontId="1"/>
  </si>
  <si>
    <t>保田　理貴</t>
    <phoneticPr fontId="1"/>
  </si>
  <si>
    <t>小池　秀矢</t>
    <phoneticPr fontId="1"/>
  </si>
  <si>
    <t>中島　悠揮</t>
    <phoneticPr fontId="1"/>
  </si>
  <si>
    <t>鈴木　竣汰朗</t>
    <phoneticPr fontId="1"/>
  </si>
  <si>
    <t>平岡　晃人</t>
    <phoneticPr fontId="1"/>
  </si>
  <si>
    <t>西村　洸ガブリエル</t>
    <phoneticPr fontId="1"/>
  </si>
  <si>
    <t>清水　真喜</t>
    <phoneticPr fontId="1"/>
  </si>
  <si>
    <t>関西外国語大学</t>
    <phoneticPr fontId="1"/>
  </si>
  <si>
    <t>神田　アレクサンダー　蒼輔</t>
    <phoneticPr fontId="1"/>
  </si>
  <si>
    <t>竹川　敬治</t>
    <phoneticPr fontId="1"/>
  </si>
  <si>
    <t>山田　航</t>
    <phoneticPr fontId="1"/>
  </si>
  <si>
    <t>関西学院大学</t>
    <phoneticPr fontId="1"/>
  </si>
  <si>
    <t>梅野　日和</t>
    <phoneticPr fontId="1"/>
  </si>
  <si>
    <t>小西　健太郎</t>
    <phoneticPr fontId="1"/>
  </si>
  <si>
    <t>魚住　研士郎</t>
    <phoneticPr fontId="1"/>
  </si>
  <si>
    <t>伊藤　誠人</t>
    <phoneticPr fontId="1"/>
  </si>
  <si>
    <t>椿原　大地</t>
    <phoneticPr fontId="1"/>
  </si>
  <si>
    <t>相嶋　拓海</t>
    <phoneticPr fontId="1"/>
  </si>
  <si>
    <t>金川　幸聖</t>
    <phoneticPr fontId="1"/>
  </si>
  <si>
    <t>古山　翔</t>
    <phoneticPr fontId="1"/>
  </si>
  <si>
    <t>石田　駿輝</t>
    <phoneticPr fontId="1"/>
  </si>
  <si>
    <t>大向　優輝</t>
    <phoneticPr fontId="1"/>
  </si>
  <si>
    <t>梶谷　大智</t>
    <phoneticPr fontId="1"/>
  </si>
  <si>
    <t>小林　航大</t>
    <phoneticPr fontId="1"/>
  </si>
  <si>
    <t>玉井　悠登</t>
    <phoneticPr fontId="1"/>
  </si>
  <si>
    <t>中村　太凱</t>
    <phoneticPr fontId="1"/>
  </si>
  <si>
    <t>金丸　諒史</t>
    <phoneticPr fontId="1"/>
  </si>
  <si>
    <t>井手　優太</t>
    <phoneticPr fontId="1"/>
  </si>
  <si>
    <t>山中　剣真</t>
    <phoneticPr fontId="1"/>
  </si>
  <si>
    <t>久松　蒼一朗</t>
    <phoneticPr fontId="1"/>
  </si>
  <si>
    <t>小倉　大空</t>
    <phoneticPr fontId="1"/>
  </si>
  <si>
    <t>岸田　曽良</t>
    <phoneticPr fontId="1"/>
  </si>
  <si>
    <t>小倉　隆聖</t>
    <phoneticPr fontId="1"/>
  </si>
  <si>
    <t>廣瀬　帆太</t>
    <phoneticPr fontId="1"/>
  </si>
  <si>
    <t>長江　隆志</t>
    <phoneticPr fontId="1"/>
  </si>
  <si>
    <t>野田　悠太</t>
    <phoneticPr fontId="1"/>
  </si>
  <si>
    <t>山田　陽音</t>
    <phoneticPr fontId="1"/>
  </si>
  <si>
    <t>出口　天明</t>
    <phoneticPr fontId="1"/>
  </si>
  <si>
    <t>中井　珀斗</t>
    <phoneticPr fontId="1"/>
  </si>
  <si>
    <t>藤上　豪</t>
    <phoneticPr fontId="1"/>
  </si>
  <si>
    <t>森　温仁</t>
    <phoneticPr fontId="1"/>
  </si>
  <si>
    <t>太田　琉斗</t>
    <phoneticPr fontId="1"/>
  </si>
  <si>
    <t>内村　悠誠</t>
    <phoneticPr fontId="1"/>
  </si>
  <si>
    <t>日根　有彬</t>
    <phoneticPr fontId="1"/>
  </si>
  <si>
    <t>荻野　翔</t>
    <phoneticPr fontId="1"/>
  </si>
  <si>
    <t>田中　志進</t>
    <phoneticPr fontId="1"/>
  </si>
  <si>
    <t>安藤　凛人</t>
    <phoneticPr fontId="1"/>
  </si>
  <si>
    <t>辻川　直登</t>
    <phoneticPr fontId="1"/>
  </si>
  <si>
    <t>平尾　樹希</t>
    <phoneticPr fontId="1"/>
  </si>
  <si>
    <t>吉岡　大輔</t>
    <phoneticPr fontId="1"/>
  </si>
  <si>
    <t>北村　歩夢</t>
    <phoneticPr fontId="1"/>
  </si>
  <si>
    <t>岡田　大駕</t>
    <phoneticPr fontId="1"/>
  </si>
  <si>
    <t>上島　綾摩</t>
    <phoneticPr fontId="1"/>
  </si>
  <si>
    <t>清風高校</t>
    <phoneticPr fontId="1"/>
  </si>
  <si>
    <t>穴生　光汰</t>
    <phoneticPr fontId="1"/>
  </si>
  <si>
    <t>東大阪大学柏原高校</t>
    <phoneticPr fontId="1"/>
  </si>
  <si>
    <t>喜友名　壮太</t>
    <phoneticPr fontId="1"/>
  </si>
  <si>
    <t>田中　慎二</t>
    <phoneticPr fontId="1"/>
  </si>
  <si>
    <t>桃山学院高校</t>
    <phoneticPr fontId="1"/>
  </si>
  <si>
    <t>下家　凛生</t>
    <phoneticPr fontId="1"/>
  </si>
  <si>
    <t>竹嶋　丈</t>
    <phoneticPr fontId="1"/>
  </si>
  <si>
    <t>加藤　義孝</t>
    <phoneticPr fontId="1"/>
  </si>
  <si>
    <t>船迫　亮太</t>
    <phoneticPr fontId="1"/>
  </si>
  <si>
    <t>奥村　友紀</t>
    <phoneticPr fontId="1"/>
  </si>
  <si>
    <t>村田　勇也</t>
    <phoneticPr fontId="1"/>
  </si>
  <si>
    <t>安信　俊輔</t>
    <phoneticPr fontId="1"/>
  </si>
  <si>
    <t>吉井　英尚</t>
    <phoneticPr fontId="1"/>
  </si>
  <si>
    <t>武田　浩清</t>
    <phoneticPr fontId="1"/>
  </si>
  <si>
    <t>近藤　綜亮</t>
    <phoneticPr fontId="1"/>
  </si>
  <si>
    <t>塚脇　魁彪</t>
    <phoneticPr fontId="1"/>
  </si>
  <si>
    <t>日高谷　大翔</t>
    <phoneticPr fontId="1"/>
  </si>
  <si>
    <t>文田　岳雄</t>
    <phoneticPr fontId="1"/>
  </si>
  <si>
    <t>津曲　隆行</t>
    <phoneticPr fontId="1"/>
  </si>
  <si>
    <t>広田　恭平</t>
    <phoneticPr fontId="1"/>
  </si>
  <si>
    <t>長屋　吟</t>
    <phoneticPr fontId="1"/>
  </si>
  <si>
    <t>弘重　貴之</t>
    <phoneticPr fontId="1"/>
  </si>
  <si>
    <t>元井　隆幸</t>
    <phoneticPr fontId="1"/>
  </si>
  <si>
    <t>誠豪</t>
    <phoneticPr fontId="1"/>
  </si>
  <si>
    <t>折口　真</t>
    <phoneticPr fontId="1"/>
  </si>
  <si>
    <t>酒井　貴嗣</t>
    <phoneticPr fontId="1"/>
  </si>
  <si>
    <t>誠心会</t>
    <phoneticPr fontId="1"/>
  </si>
  <si>
    <t>山口　幸生</t>
    <phoneticPr fontId="1"/>
  </si>
  <si>
    <t>摂津市日本拳法連盟</t>
    <phoneticPr fontId="1"/>
  </si>
  <si>
    <t>土田　満穂</t>
    <phoneticPr fontId="1"/>
  </si>
  <si>
    <t>大道</t>
    <phoneticPr fontId="1"/>
  </si>
  <si>
    <t>岡本　晴希</t>
    <phoneticPr fontId="1"/>
  </si>
  <si>
    <t>石井　勇輝</t>
    <phoneticPr fontId="1"/>
  </si>
  <si>
    <t>森尾　竜一</t>
    <phoneticPr fontId="1"/>
  </si>
  <si>
    <t>西宮隗心会</t>
    <phoneticPr fontId="1"/>
  </si>
  <si>
    <t>吉岡　高広</t>
    <phoneticPr fontId="1"/>
  </si>
  <si>
    <t>枚方市民拳法の会</t>
    <phoneticPr fontId="1"/>
  </si>
  <si>
    <t>中埜　聖矢</t>
    <phoneticPr fontId="1"/>
  </si>
  <si>
    <t>谷村　拓哉</t>
    <phoneticPr fontId="1"/>
  </si>
  <si>
    <t>白虎会</t>
    <phoneticPr fontId="1"/>
  </si>
  <si>
    <t>植杉　輝行</t>
    <phoneticPr fontId="1"/>
  </si>
  <si>
    <t>林　航生</t>
    <phoneticPr fontId="1"/>
  </si>
  <si>
    <t>岸見　俊</t>
    <phoneticPr fontId="1"/>
  </si>
  <si>
    <t>増田　昂平</t>
    <phoneticPr fontId="1"/>
  </si>
  <si>
    <t>大中　淳史</t>
    <phoneticPr fontId="1"/>
  </si>
  <si>
    <t>姜　泰志</t>
    <phoneticPr fontId="1"/>
  </si>
  <si>
    <t>東　玲惺</t>
    <phoneticPr fontId="1"/>
  </si>
  <si>
    <t>秦　昌雄</t>
    <phoneticPr fontId="1"/>
  </si>
  <si>
    <t>田上　龍司</t>
    <phoneticPr fontId="1"/>
  </si>
  <si>
    <t>１階</t>
    <rPh sb="1" eb="2">
      <t>カイ</t>
    </rPh>
    <phoneticPr fontId="1"/>
  </si>
  <si>
    <t>地階</t>
    <rPh sb="0" eb="2">
      <t>チカイ</t>
    </rPh>
    <phoneticPr fontId="1"/>
  </si>
  <si>
    <t>受験段級</t>
  </si>
  <si>
    <t>組</t>
  </si>
  <si>
    <t>人数</t>
  </si>
  <si>
    <t>形１</t>
    <rPh sb="0" eb="1">
      <t>カタ</t>
    </rPh>
    <phoneticPr fontId="1"/>
  </si>
  <si>
    <t>形２</t>
    <rPh sb="0" eb="1">
      <t>カタ</t>
    </rPh>
    <phoneticPr fontId="1"/>
  </si>
  <si>
    <t>受験段級</t>
    <phoneticPr fontId="1"/>
  </si>
  <si>
    <t>選手氏名</t>
    <phoneticPr fontId="1"/>
  </si>
  <si>
    <t>脇　千颯</t>
  </si>
  <si>
    <t>熊　皓涵</t>
  </si>
  <si>
    <t>辻　樹</t>
  </si>
  <si>
    <t>袁　野</t>
  </si>
  <si>
    <t>東大阪大学柏原高校</t>
  </si>
  <si>
    <t>山邊　佑真</t>
  </si>
  <si>
    <t>松本　健汰</t>
  </si>
  <si>
    <t>藤井　航</t>
  </si>
  <si>
    <t>福徳　壮</t>
  </si>
  <si>
    <t>瀬川　晃規</t>
  </si>
  <si>
    <t>庄司　亮太</t>
  </si>
  <si>
    <t>小松　龍生</t>
  </si>
  <si>
    <t>熊谷　怜士</t>
  </si>
  <si>
    <t>金乙　達也</t>
  </si>
  <si>
    <t>里中　瑛人</t>
  </si>
  <si>
    <t>秦　悠真</t>
  </si>
  <si>
    <t>陳　昱霖</t>
  </si>
  <si>
    <t>井坂　太信</t>
  </si>
  <si>
    <t>松村　風雅</t>
  </si>
  <si>
    <t>井學　潤</t>
  </si>
  <si>
    <t>近藤　優吏</t>
  </si>
  <si>
    <t>奥秋　必飛</t>
  </si>
  <si>
    <t>佐藤　真梧</t>
  </si>
  <si>
    <t>登り山　瑛大郎</t>
  </si>
  <si>
    <t>中山　凌佑</t>
  </si>
  <si>
    <t>小田　智之</t>
  </si>
  <si>
    <t>誠豪</t>
  </si>
  <si>
    <t>楠田　偉央</t>
  </si>
  <si>
    <t>小浜　守平</t>
  </si>
  <si>
    <t>菅原　一乃進</t>
  </si>
  <si>
    <t>中井　晄志</t>
  </si>
  <si>
    <t>宮林　大和</t>
  </si>
  <si>
    <t>桃山学院高校</t>
  </si>
  <si>
    <t>宇都宮　天桔</t>
  </si>
  <si>
    <t>新風会</t>
  </si>
  <si>
    <t>遠藤　伸</t>
  </si>
  <si>
    <t>奥井　利昌</t>
  </si>
  <si>
    <t>大森　裕介</t>
  </si>
  <si>
    <t>角村　和美</t>
  </si>
  <si>
    <t>内海　聡</t>
  </si>
  <si>
    <t>三砂　照之</t>
  </si>
  <si>
    <t>生井　辰季</t>
  </si>
  <si>
    <t>門脇　正樹</t>
  </si>
  <si>
    <t>親和会</t>
  </si>
  <si>
    <t>橋本　隆平</t>
  </si>
  <si>
    <t>大中　淳史</t>
  </si>
  <si>
    <t>中村　拓実</t>
  </si>
  <si>
    <t>中村　太凱</t>
  </si>
  <si>
    <t>小西　健太郎</t>
  </si>
  <si>
    <t>瀧澤　諒</t>
  </si>
  <si>
    <t>国本　丈司</t>
  </si>
  <si>
    <t>平岡　晃人</t>
  </si>
  <si>
    <t>林　直希</t>
  </si>
  <si>
    <t>出口　亮太</t>
  </si>
  <si>
    <t>桃山学院大学</t>
  </si>
  <si>
    <t>生駒　大和</t>
  </si>
  <si>
    <t>中島　悠揮</t>
  </si>
  <si>
    <t>柳　侑希</t>
  </si>
  <si>
    <t>林　悠汰</t>
  </si>
  <si>
    <t>三宅　一誠</t>
  </si>
  <si>
    <t>五戸　洋輔</t>
  </si>
  <si>
    <t>長南　歩希</t>
  </si>
  <si>
    <t>川瀬　敦也</t>
  </si>
  <si>
    <t>三邊　泰史</t>
  </si>
  <si>
    <t>樽見　蓮耶</t>
  </si>
  <si>
    <t>梅野　日和</t>
  </si>
  <si>
    <t>御井　良</t>
  </si>
  <si>
    <t>ロビンソン　輝維</t>
  </si>
  <si>
    <t>川嶋　涼太</t>
  </si>
  <si>
    <t>和田　昌大</t>
  </si>
  <si>
    <t>森田　広大</t>
  </si>
  <si>
    <t>寺岡　樹一</t>
  </si>
  <si>
    <t>金丸　諒史</t>
  </si>
  <si>
    <t>井上　遼一</t>
  </si>
  <si>
    <t>喜友名　壮太</t>
  </si>
  <si>
    <t>山口　晄生</t>
  </si>
  <si>
    <t>誠心会</t>
  </si>
  <si>
    <t>玉井　悠登</t>
  </si>
  <si>
    <t>太田　琉斗</t>
  </si>
  <si>
    <t>日野　晴真</t>
  </si>
  <si>
    <t>石田　駿輝</t>
  </si>
  <si>
    <t>東田　大輝</t>
  </si>
  <si>
    <t>長谷川　晴</t>
  </si>
  <si>
    <t>大阪工業大学</t>
  </si>
  <si>
    <t>相嶋　拓海</t>
  </si>
  <si>
    <t>青木　海人</t>
  </si>
  <si>
    <t>井手　優太</t>
  </si>
  <si>
    <t>杉本　倖太</t>
  </si>
  <si>
    <t>佐々木　達也</t>
  </si>
  <si>
    <t>久松　蒼一朗</t>
  </si>
  <si>
    <t>齋藤　響</t>
  </si>
  <si>
    <t>大向　優輝</t>
  </si>
  <si>
    <t>中尾　昊馬</t>
  </si>
  <si>
    <t>小森　麟太郎</t>
  </si>
  <si>
    <t>梶谷　大智</t>
  </si>
  <si>
    <t>稲谷　翔</t>
  </si>
  <si>
    <t>登り山　琥大郎</t>
  </si>
  <si>
    <t>古山　翔</t>
  </si>
  <si>
    <t>原田　樹</t>
  </si>
  <si>
    <t>奥田　智士</t>
  </si>
  <si>
    <t>小林　航大</t>
  </si>
  <si>
    <t>上村　福生</t>
  </si>
  <si>
    <t>重本　佳穏</t>
  </si>
  <si>
    <t>内村　悠誠</t>
  </si>
  <si>
    <t>梶井　健生</t>
  </si>
  <si>
    <t>庄司　壮志</t>
  </si>
  <si>
    <t>井塲　裕一朗</t>
  </si>
  <si>
    <t>塚脇　魁彪</t>
  </si>
  <si>
    <t>丹波　知也</t>
  </si>
  <si>
    <t>里　咲多朗</t>
  </si>
  <si>
    <t>安井　伶維</t>
  </si>
  <si>
    <t>春名　優秦</t>
  </si>
  <si>
    <t>坂谷　健太</t>
  </si>
  <si>
    <t>泉野　祐希</t>
  </si>
  <si>
    <t>手嶋　駿介</t>
  </si>
  <si>
    <t>元井　陽真</t>
  </si>
  <si>
    <t>植杉　輝行</t>
  </si>
  <si>
    <t>下村　匠真</t>
  </si>
  <si>
    <t>平井　啓翔</t>
  </si>
  <si>
    <t>高村　匠</t>
  </si>
  <si>
    <t>瀧澤　翔真</t>
  </si>
  <si>
    <t>高井　晶央</t>
  </si>
  <si>
    <t>小山　侑</t>
  </si>
  <si>
    <t>濱田　怜輝</t>
  </si>
  <si>
    <t>古庄　勇斗</t>
  </si>
  <si>
    <t>冨村　宗完</t>
  </si>
  <si>
    <t>田中　慎二</t>
  </si>
  <si>
    <t>北村　歩夢</t>
  </si>
  <si>
    <t>熊取谷　文穏</t>
  </si>
  <si>
    <t>渡邊　樹史</t>
  </si>
  <si>
    <t>中田　大智</t>
  </si>
  <si>
    <t>熊谷　太介</t>
  </si>
  <si>
    <t>于　碩</t>
  </si>
  <si>
    <t>小倉　隆聖</t>
  </si>
  <si>
    <t>長浜　柚太</t>
  </si>
  <si>
    <t>十三同志会</t>
  </si>
  <si>
    <t>近藤　綜亮</t>
  </si>
  <si>
    <t>日高谷　大翔</t>
  </si>
  <si>
    <t>石澤　悠生</t>
  </si>
  <si>
    <t>姜　泰志</t>
  </si>
  <si>
    <t>安藤　龍志</t>
  </si>
  <si>
    <t>武田　浩清</t>
  </si>
  <si>
    <t>島本　晋吾</t>
  </si>
  <si>
    <t>天野　賢信</t>
  </si>
  <si>
    <t>瀧本　琉偉</t>
  </si>
  <si>
    <t>山田　陽音</t>
  </si>
  <si>
    <t>赤尾　慶太</t>
  </si>
  <si>
    <t>文田　岳雄</t>
  </si>
  <si>
    <t>長滝　海璃</t>
  </si>
  <si>
    <t>竹嶋　丈</t>
  </si>
  <si>
    <t>幸地　柊太郎</t>
  </si>
  <si>
    <t>下家　凛生</t>
  </si>
  <si>
    <t>荻野　航</t>
  </si>
  <si>
    <t>佐藤　流空</t>
  </si>
  <si>
    <t>吉田　晴将</t>
  </si>
  <si>
    <t>青木　元汰</t>
  </si>
  <si>
    <t>金井　律</t>
  </si>
  <si>
    <t>早見　心</t>
  </si>
  <si>
    <t>加藤　義孝</t>
  </si>
  <si>
    <t>井原　大嘉</t>
  </si>
  <si>
    <t>田中　仁</t>
  </si>
  <si>
    <t>津曲　隆行</t>
  </si>
  <si>
    <t>樫原　隆文</t>
  </si>
  <si>
    <t>土成道場</t>
  </si>
  <si>
    <t>西嶋　駿弥</t>
  </si>
  <si>
    <t>船迫　亮太</t>
  </si>
  <si>
    <t>川本　直輝</t>
  </si>
  <si>
    <t>酒井　貴嗣</t>
  </si>
  <si>
    <t>足立　隆司</t>
  </si>
  <si>
    <t>増田　昂平</t>
  </si>
  <si>
    <t>土田　満穂</t>
  </si>
  <si>
    <t>摂津市日本拳法連盟</t>
  </si>
  <si>
    <t>松岡　世伍</t>
  </si>
  <si>
    <t>今井　宏海</t>
  </si>
  <si>
    <t>山本　裕暉</t>
  </si>
  <si>
    <t>坂本　寿範</t>
  </si>
  <si>
    <t>平尾　樹希</t>
  </si>
  <si>
    <t>田中　路惟</t>
  </si>
  <si>
    <t>岡本　晴希</t>
  </si>
  <si>
    <t>穴生　光汰</t>
  </si>
  <si>
    <t>山里　怜央</t>
  </si>
  <si>
    <t>村井　博信</t>
  </si>
  <si>
    <t>入口　煌己</t>
  </si>
  <si>
    <t>金子　修大</t>
  </si>
  <si>
    <t>毛利　和真</t>
  </si>
  <si>
    <t>山口　幸生</t>
  </si>
  <si>
    <t>折口　真</t>
  </si>
  <si>
    <t>竹川　敬治</t>
  </si>
  <si>
    <t>岸見　俊</t>
  </si>
  <si>
    <t>花市　翔吾</t>
  </si>
  <si>
    <t>村上　丞太郎</t>
  </si>
  <si>
    <t>表　健人</t>
  </si>
  <si>
    <t>箕面市日本拳法連盟</t>
  </si>
  <si>
    <t>石井　勇輝</t>
  </si>
  <si>
    <t>森若　大和</t>
  </si>
  <si>
    <t>岸田　曽良</t>
  </si>
  <si>
    <t>伊都中央高校</t>
  </si>
  <si>
    <t>金川　幸聖</t>
  </si>
  <si>
    <t>弘重　貴之</t>
  </si>
  <si>
    <t>片山　雅涼</t>
  </si>
  <si>
    <t>田中　志進</t>
  </si>
  <si>
    <t>鈴木　竣汰朗</t>
  </si>
  <si>
    <t>寺門　直彦</t>
  </si>
  <si>
    <t>長江　隆志</t>
  </si>
  <si>
    <t>山中　剣真</t>
  </si>
  <si>
    <t>保田　理貴</t>
  </si>
  <si>
    <t>武重　俊</t>
  </si>
  <si>
    <t>平田　蓮</t>
  </si>
  <si>
    <t>坪井　行央</t>
  </si>
  <si>
    <t>北川　翔悟</t>
  </si>
  <si>
    <t>村田　勇也</t>
  </si>
  <si>
    <t>穂口　寛悟</t>
  </si>
  <si>
    <t>小倉　大空</t>
  </si>
  <si>
    <t>松下　大起</t>
  </si>
  <si>
    <t>田口　新之助</t>
  </si>
  <si>
    <t>梶山　雄生</t>
  </si>
  <si>
    <t>古川　裕貴</t>
  </si>
  <si>
    <t>谷村　拓哉</t>
  </si>
  <si>
    <t>中野　一希</t>
  </si>
  <si>
    <t>福田　直志</t>
  </si>
  <si>
    <t>出口　天明</t>
  </si>
  <si>
    <t>安友　望</t>
  </si>
  <si>
    <t>小池　秀矢</t>
  </si>
  <si>
    <t>神田　アレクサンダー　蒼輔</t>
  </si>
  <si>
    <t>田中　啓太</t>
  </si>
  <si>
    <t>山田　航</t>
  </si>
  <si>
    <t>河野　秀太</t>
  </si>
  <si>
    <t>吉川　貴志</t>
  </si>
  <si>
    <t>西櫻　涼</t>
  </si>
  <si>
    <t>穴生　光嬉</t>
  </si>
  <si>
    <t>小浜　守哉</t>
  </si>
  <si>
    <t>田村　虎太郎</t>
  </si>
  <si>
    <t>田中　寛之</t>
  </si>
  <si>
    <t>八木　大輝</t>
  </si>
  <si>
    <t>受験段級</t>
    <phoneticPr fontId="1"/>
  </si>
  <si>
    <t>組番号</t>
    <phoneticPr fontId="1"/>
  </si>
  <si>
    <t>選手氏名</t>
    <phoneticPr fontId="1"/>
  </si>
  <si>
    <t>団体名</t>
    <phoneticPr fontId="1"/>
  </si>
  <si>
    <t>加藤　未央</t>
    <phoneticPr fontId="1"/>
  </si>
  <si>
    <t>洪游会本部</t>
    <phoneticPr fontId="1"/>
  </si>
  <si>
    <t>上田　和奈花</t>
    <phoneticPr fontId="1"/>
  </si>
  <si>
    <t>大阪学院高校</t>
    <phoneticPr fontId="1"/>
  </si>
  <si>
    <t>宮本　智帆</t>
    <phoneticPr fontId="1"/>
  </si>
  <si>
    <t>西嶋　紗永</t>
    <phoneticPr fontId="1"/>
  </si>
  <si>
    <t>大阪公立大学中百舌鳥支部</t>
    <phoneticPr fontId="1"/>
  </si>
  <si>
    <t>大原　淳子</t>
    <phoneticPr fontId="1"/>
  </si>
  <si>
    <t>野邊　茉優子</t>
    <phoneticPr fontId="1"/>
  </si>
  <si>
    <t>初段</t>
    <phoneticPr fontId="1"/>
  </si>
  <si>
    <t>綾木　花純</t>
    <phoneticPr fontId="1"/>
  </si>
  <si>
    <t>和田　詩可</t>
    <phoneticPr fontId="1"/>
  </si>
  <si>
    <t>武井　仁季菜</t>
    <phoneticPr fontId="1"/>
  </si>
  <si>
    <t>佐藤　彩乃</t>
    <phoneticPr fontId="1"/>
  </si>
  <si>
    <t>岡本　和</t>
    <phoneticPr fontId="1"/>
  </si>
  <si>
    <t>澤村　朱璃</t>
    <phoneticPr fontId="1"/>
  </si>
  <si>
    <t>宝得　未来</t>
    <phoneticPr fontId="1"/>
  </si>
  <si>
    <t>関西福祉科学大学高校</t>
    <phoneticPr fontId="1"/>
  </si>
  <si>
    <t>中村　咲彩</t>
    <phoneticPr fontId="1"/>
  </si>
  <si>
    <t>京都産業大学</t>
    <phoneticPr fontId="1"/>
  </si>
  <si>
    <t>岩本　花奈</t>
    <phoneticPr fontId="1"/>
  </si>
  <si>
    <t>橿原高校</t>
    <phoneticPr fontId="1"/>
  </si>
  <si>
    <t>梶本　奈七</t>
    <phoneticPr fontId="1"/>
  </si>
  <si>
    <t>中次　空</t>
    <phoneticPr fontId="1"/>
  </si>
  <si>
    <t>大阪商業大学堺高校</t>
    <phoneticPr fontId="1"/>
  </si>
  <si>
    <t>奈良南高校</t>
    <phoneticPr fontId="1"/>
  </si>
  <si>
    <t>岡　風希</t>
    <phoneticPr fontId="1"/>
  </si>
  <si>
    <t>同志社大学</t>
    <phoneticPr fontId="1"/>
  </si>
  <si>
    <t>原田　梨那</t>
    <phoneticPr fontId="1"/>
  </si>
  <si>
    <t>通阪　幸徠</t>
    <phoneticPr fontId="1"/>
  </si>
  <si>
    <t>和歌山拳法連盟</t>
    <phoneticPr fontId="1"/>
  </si>
  <si>
    <t>米倉　愛菜</t>
    <phoneticPr fontId="1"/>
  </si>
  <si>
    <t>尾松　春佳</t>
    <phoneticPr fontId="1"/>
  </si>
  <si>
    <t>木下　彩</t>
    <phoneticPr fontId="1"/>
  </si>
  <si>
    <t>中島　雛</t>
    <phoneticPr fontId="1"/>
  </si>
  <si>
    <t>大道</t>
    <phoneticPr fontId="1"/>
  </si>
  <si>
    <t>稲﨑　麻友</t>
    <phoneticPr fontId="1"/>
  </si>
  <si>
    <t>寄川　真心</t>
    <phoneticPr fontId="1"/>
  </si>
  <si>
    <t>田﨑　優美子</t>
    <phoneticPr fontId="1"/>
  </si>
  <si>
    <t>吹田市日本拳法連盟</t>
    <phoneticPr fontId="1"/>
  </si>
  <si>
    <t>財津　明日海</t>
    <phoneticPr fontId="1"/>
  </si>
  <si>
    <t>真武館</t>
    <phoneticPr fontId="1"/>
  </si>
  <si>
    <t>森尾　美優</t>
    <phoneticPr fontId="1"/>
  </si>
  <si>
    <t>中野　凜</t>
    <phoneticPr fontId="1"/>
  </si>
  <si>
    <t>梅村　祥江</t>
    <phoneticPr fontId="1"/>
  </si>
  <si>
    <t>弐段</t>
    <phoneticPr fontId="1"/>
  </si>
  <si>
    <t>平野　陽菜</t>
    <phoneticPr fontId="1"/>
  </si>
  <si>
    <t>関西大学</t>
    <phoneticPr fontId="1"/>
  </si>
  <si>
    <t>大野　真歩</t>
    <phoneticPr fontId="1"/>
  </si>
  <si>
    <t>関西学院大学</t>
    <phoneticPr fontId="1"/>
  </si>
  <si>
    <t>野田　梨花</t>
    <phoneticPr fontId="1"/>
  </si>
  <si>
    <t>杉本　奈菜子</t>
    <phoneticPr fontId="1"/>
  </si>
  <si>
    <t>本池　柚奈</t>
    <phoneticPr fontId="1"/>
  </si>
  <si>
    <t>近藤　ほなみ</t>
    <phoneticPr fontId="1"/>
  </si>
  <si>
    <t>小林　紅葉</t>
    <phoneticPr fontId="1"/>
  </si>
  <si>
    <t>大阪高校</t>
    <phoneticPr fontId="1"/>
  </si>
  <si>
    <t>吉益　友里加</t>
    <phoneticPr fontId="1"/>
  </si>
  <si>
    <t>参段</t>
    <phoneticPr fontId="1"/>
  </si>
  <si>
    <t>山口　和心</t>
    <phoneticPr fontId="1"/>
  </si>
  <si>
    <t>土井　唯香</t>
    <phoneticPr fontId="1"/>
  </si>
  <si>
    <t>立命館大学</t>
    <phoneticPr fontId="1"/>
  </si>
  <si>
    <t>選手氏名</t>
    <phoneticPr fontId="1"/>
  </si>
  <si>
    <t>安東　海音</t>
    <phoneticPr fontId="1"/>
  </si>
  <si>
    <t>参段</t>
    <phoneticPr fontId="1"/>
  </si>
  <si>
    <t>田中　啓太</t>
    <phoneticPr fontId="1"/>
  </si>
  <si>
    <t>大阪工業大学</t>
    <phoneticPr fontId="1"/>
  </si>
  <si>
    <t>長谷川　晴</t>
    <phoneticPr fontId="1"/>
  </si>
  <si>
    <t>初段</t>
    <phoneticPr fontId="1"/>
  </si>
  <si>
    <t>平田　蓮</t>
    <phoneticPr fontId="1"/>
  </si>
  <si>
    <t>弐段</t>
    <phoneticPr fontId="1"/>
  </si>
  <si>
    <t>重本　佳穏</t>
    <phoneticPr fontId="1"/>
  </si>
  <si>
    <t>庄司　壮志</t>
    <phoneticPr fontId="1"/>
  </si>
  <si>
    <t>初段</t>
    <phoneticPr fontId="1"/>
  </si>
  <si>
    <t>原田　樹</t>
    <phoneticPr fontId="1"/>
  </si>
  <si>
    <t>参段</t>
    <phoneticPr fontId="1"/>
  </si>
  <si>
    <t>大阪公立大学中百舌鳥支部</t>
    <phoneticPr fontId="1"/>
  </si>
  <si>
    <t>生駒　大和</t>
    <phoneticPr fontId="1"/>
  </si>
  <si>
    <t>国本　丈司</t>
    <phoneticPr fontId="1"/>
  </si>
  <si>
    <t>寺岡　樹一</t>
    <phoneticPr fontId="1"/>
  </si>
  <si>
    <t>中村　拓実</t>
    <phoneticPr fontId="1"/>
  </si>
  <si>
    <t>西嶋　駿弥</t>
    <phoneticPr fontId="1"/>
  </si>
  <si>
    <t>西櫻　涼</t>
    <phoneticPr fontId="1"/>
  </si>
  <si>
    <t>田中　寛之</t>
    <phoneticPr fontId="1"/>
  </si>
  <si>
    <t>中村　孝太</t>
    <phoneticPr fontId="1"/>
  </si>
  <si>
    <t>森岡　来成</t>
    <phoneticPr fontId="1"/>
  </si>
  <si>
    <t>田村　虎太郎</t>
    <phoneticPr fontId="1"/>
  </si>
  <si>
    <t>五戸　洋輔</t>
    <phoneticPr fontId="1"/>
  </si>
  <si>
    <t>森田　広大</t>
    <phoneticPr fontId="1"/>
  </si>
  <si>
    <t>尾﨑　太一</t>
    <phoneticPr fontId="1"/>
  </si>
  <si>
    <t>金子　修大</t>
    <phoneticPr fontId="1"/>
  </si>
  <si>
    <t>日野　晴真</t>
    <phoneticPr fontId="1"/>
  </si>
  <si>
    <t>森岡　優真</t>
    <phoneticPr fontId="1"/>
  </si>
  <si>
    <t>熊　皓涵</t>
    <phoneticPr fontId="1"/>
  </si>
  <si>
    <t>庄司　亮太</t>
    <phoneticPr fontId="1"/>
  </si>
  <si>
    <t>１級</t>
    <phoneticPr fontId="1"/>
  </si>
  <si>
    <t>陳　昱霖</t>
    <phoneticPr fontId="1"/>
  </si>
  <si>
    <t>村井　博信</t>
    <phoneticPr fontId="1"/>
  </si>
  <si>
    <t>毛利　和真</t>
    <phoneticPr fontId="1"/>
  </si>
  <si>
    <t>小浜　守哉</t>
    <phoneticPr fontId="1"/>
  </si>
  <si>
    <t>八木　大輝</t>
    <phoneticPr fontId="1"/>
  </si>
  <si>
    <t>四段</t>
    <phoneticPr fontId="1"/>
  </si>
  <si>
    <t>藤井　航</t>
    <phoneticPr fontId="1"/>
  </si>
  <si>
    <t>長南　歩希</t>
    <phoneticPr fontId="1"/>
  </si>
  <si>
    <t>柳　侑希</t>
    <phoneticPr fontId="1"/>
  </si>
  <si>
    <t>和田　昌大</t>
    <phoneticPr fontId="1"/>
  </si>
  <si>
    <t>寺門　直彦</t>
    <phoneticPr fontId="1"/>
  </si>
  <si>
    <t>松浦　虎太郎</t>
    <phoneticPr fontId="1"/>
  </si>
  <si>
    <t>北川　桔平</t>
    <phoneticPr fontId="1"/>
  </si>
  <si>
    <t>穂口　寛悟</t>
    <phoneticPr fontId="1"/>
  </si>
  <si>
    <t>井坂　太信</t>
    <phoneticPr fontId="1"/>
  </si>
  <si>
    <t>佐々木　達也</t>
    <phoneticPr fontId="1"/>
  </si>
  <si>
    <t>宮田　喜乃介</t>
    <phoneticPr fontId="1"/>
  </si>
  <si>
    <t>近畿大学</t>
    <phoneticPr fontId="1"/>
  </si>
  <si>
    <t>里中　瑛人</t>
    <phoneticPr fontId="1"/>
  </si>
  <si>
    <t>松村　風雅</t>
    <phoneticPr fontId="1"/>
  </si>
  <si>
    <t>松本　健汰</t>
    <phoneticPr fontId="1"/>
  </si>
  <si>
    <t>上村　福生</t>
    <phoneticPr fontId="1"/>
  </si>
  <si>
    <t>播磨　佑哉</t>
    <phoneticPr fontId="1"/>
  </si>
  <si>
    <t>井學　潤</t>
    <phoneticPr fontId="1"/>
  </si>
  <si>
    <t>瀬川　晃規</t>
    <phoneticPr fontId="1"/>
  </si>
  <si>
    <t>１級</t>
    <phoneticPr fontId="1"/>
  </si>
  <si>
    <t>秦　悠真</t>
    <phoneticPr fontId="1"/>
  </si>
  <si>
    <t>山邊　佑真</t>
    <phoneticPr fontId="1"/>
  </si>
  <si>
    <t>脇　千颯</t>
    <phoneticPr fontId="1"/>
  </si>
  <si>
    <t>青木　海人</t>
    <phoneticPr fontId="1"/>
  </si>
  <si>
    <t>林　悠汰</t>
    <phoneticPr fontId="1"/>
  </si>
  <si>
    <t>御井　良</t>
    <phoneticPr fontId="1"/>
  </si>
  <si>
    <t>片山　雅涼</t>
    <phoneticPr fontId="1"/>
  </si>
  <si>
    <t>金乙　達也</t>
    <phoneticPr fontId="1"/>
  </si>
  <si>
    <t>辻　樹</t>
    <phoneticPr fontId="1"/>
  </si>
  <si>
    <t>奥田　智士</t>
    <phoneticPr fontId="1"/>
  </si>
  <si>
    <t>梶井　健生</t>
    <phoneticPr fontId="1"/>
  </si>
  <si>
    <t>齋藤　響</t>
    <phoneticPr fontId="1"/>
  </si>
  <si>
    <t>林　直希</t>
    <phoneticPr fontId="1"/>
  </si>
  <si>
    <t>三邊　泰史</t>
    <phoneticPr fontId="1"/>
  </si>
  <si>
    <t>三宅　一誠</t>
    <phoneticPr fontId="1"/>
  </si>
  <si>
    <t>ロビンソン　輝維</t>
    <phoneticPr fontId="1"/>
  </si>
  <si>
    <t>武重　俊</t>
    <phoneticPr fontId="1"/>
  </si>
  <si>
    <t>松下　大起</t>
    <phoneticPr fontId="1"/>
  </si>
  <si>
    <t>桃山学院大学</t>
    <phoneticPr fontId="1"/>
  </si>
  <si>
    <t>川嶋　涼太</t>
    <phoneticPr fontId="1"/>
  </si>
  <si>
    <t>川瀬　敦也</t>
    <phoneticPr fontId="1"/>
  </si>
  <si>
    <t>出口　亮太</t>
    <phoneticPr fontId="1"/>
  </si>
  <si>
    <t>熊谷　怜士</t>
    <phoneticPr fontId="1"/>
  </si>
  <si>
    <t>福徳　壮</t>
    <phoneticPr fontId="1"/>
  </si>
  <si>
    <t>穴生　光嬉</t>
    <phoneticPr fontId="1"/>
  </si>
  <si>
    <t>中尾　昊馬</t>
    <phoneticPr fontId="1"/>
  </si>
  <si>
    <t>入口　煌己</t>
    <phoneticPr fontId="1"/>
  </si>
  <si>
    <t>弐段</t>
    <phoneticPr fontId="1"/>
  </si>
  <si>
    <t>森若　大和</t>
    <phoneticPr fontId="1"/>
  </si>
  <si>
    <t>河元　優弥</t>
    <phoneticPr fontId="1"/>
  </si>
  <si>
    <t>福田　結真</t>
    <phoneticPr fontId="1"/>
  </si>
  <si>
    <t>宮澤　侑里</t>
    <phoneticPr fontId="1"/>
  </si>
  <si>
    <t>伊都中央高校</t>
    <phoneticPr fontId="1"/>
  </si>
  <si>
    <t>赤尾　慶太</t>
    <phoneticPr fontId="1"/>
  </si>
  <si>
    <t>幸地　柊太郎</t>
    <phoneticPr fontId="1"/>
  </si>
  <si>
    <t>佐藤　流空</t>
    <phoneticPr fontId="1"/>
  </si>
  <si>
    <t>丹波　知也</t>
    <phoneticPr fontId="1"/>
  </si>
  <si>
    <t>中田　大智</t>
    <phoneticPr fontId="1"/>
  </si>
  <si>
    <t>荻野　航</t>
    <phoneticPr fontId="1"/>
  </si>
  <si>
    <t>周藤　琥太郎</t>
    <phoneticPr fontId="1"/>
  </si>
  <si>
    <t>橋田　純汰</t>
    <phoneticPr fontId="1"/>
  </si>
  <si>
    <t>奥秋　必飛</t>
    <phoneticPr fontId="1"/>
  </si>
  <si>
    <t>青木　元汰</t>
    <phoneticPr fontId="1"/>
  </si>
  <si>
    <t>安藤　龍志</t>
    <phoneticPr fontId="1"/>
  </si>
  <si>
    <t>熊谷　太介</t>
    <phoneticPr fontId="1"/>
  </si>
  <si>
    <t>高村　匠</t>
    <phoneticPr fontId="1"/>
  </si>
  <si>
    <t>冨村　宗完</t>
    <phoneticPr fontId="1"/>
  </si>
  <si>
    <t>長滝　海璃</t>
    <phoneticPr fontId="1"/>
  </si>
  <si>
    <t>渡邊　樹史</t>
    <phoneticPr fontId="1"/>
  </si>
  <si>
    <t>大西　直毅</t>
    <phoneticPr fontId="1"/>
  </si>
  <si>
    <t>石澤　悠生</t>
    <phoneticPr fontId="1"/>
  </si>
  <si>
    <t>瀧本　琉偉</t>
    <phoneticPr fontId="1"/>
  </si>
  <si>
    <t>早見　心</t>
    <phoneticPr fontId="1"/>
  </si>
  <si>
    <t>柘植　陽斗</t>
    <phoneticPr fontId="1"/>
  </si>
  <si>
    <t>村上　丞太郎</t>
    <phoneticPr fontId="1"/>
  </si>
  <si>
    <t>山里　怜央</t>
    <phoneticPr fontId="1"/>
  </si>
  <si>
    <t>関西大学高等部</t>
    <phoneticPr fontId="1"/>
  </si>
  <si>
    <t>菅原　一乃進</t>
    <phoneticPr fontId="1"/>
  </si>
  <si>
    <t>井塲　裕一朗</t>
    <phoneticPr fontId="1"/>
  </si>
  <si>
    <t>手嶋　駿介</t>
    <phoneticPr fontId="1"/>
  </si>
  <si>
    <t>濱田　怜輝</t>
    <phoneticPr fontId="1"/>
  </si>
  <si>
    <t>平井　啓翔</t>
    <phoneticPr fontId="1"/>
  </si>
  <si>
    <t>安井　伶維</t>
    <phoneticPr fontId="1"/>
  </si>
  <si>
    <t>天野　賢信</t>
    <phoneticPr fontId="1"/>
  </si>
  <si>
    <t>于　碩</t>
    <phoneticPr fontId="1"/>
  </si>
  <si>
    <t>金井　律</t>
    <phoneticPr fontId="1"/>
  </si>
  <si>
    <t>小山　侑</t>
    <phoneticPr fontId="1"/>
  </si>
  <si>
    <t>下村　匠真</t>
    <phoneticPr fontId="1"/>
  </si>
  <si>
    <t>春名　優秦</t>
    <phoneticPr fontId="1"/>
  </si>
  <si>
    <t>花市　翔吾</t>
    <phoneticPr fontId="1"/>
  </si>
  <si>
    <t>楠田　偉央</t>
    <phoneticPr fontId="1"/>
  </si>
  <si>
    <t>近藤　優吏</t>
    <phoneticPr fontId="1"/>
  </si>
  <si>
    <t>佐藤　真梧</t>
    <phoneticPr fontId="1"/>
  </si>
  <si>
    <t>中山　凌佑</t>
    <phoneticPr fontId="1"/>
  </si>
  <si>
    <t>田中　路惟</t>
    <phoneticPr fontId="1"/>
  </si>
  <si>
    <t>熊取谷　文穏</t>
    <phoneticPr fontId="1"/>
  </si>
  <si>
    <t>坂谷　健太</t>
    <phoneticPr fontId="1"/>
  </si>
  <si>
    <t>高井　晶央</t>
    <phoneticPr fontId="1"/>
  </si>
  <si>
    <t>袁　野</t>
    <phoneticPr fontId="1"/>
  </si>
  <si>
    <t>宮林　大和</t>
    <phoneticPr fontId="1"/>
  </si>
  <si>
    <t>島本　晋吾</t>
    <phoneticPr fontId="1"/>
  </si>
  <si>
    <t>茨木市日本拳法連盟</t>
    <phoneticPr fontId="1"/>
  </si>
  <si>
    <t>里　咲多朗</t>
    <phoneticPr fontId="1"/>
  </si>
  <si>
    <t>瀧澤　諒</t>
    <phoneticPr fontId="1"/>
  </si>
  <si>
    <t>樽見　蓮耶</t>
    <phoneticPr fontId="1"/>
  </si>
  <si>
    <t>山本　裕暉</t>
    <phoneticPr fontId="1"/>
  </si>
  <si>
    <t>小松　龍生</t>
    <phoneticPr fontId="1"/>
  </si>
  <si>
    <t>東田　大輝</t>
    <phoneticPr fontId="1"/>
  </si>
  <si>
    <t>辻上　靖之</t>
    <phoneticPr fontId="1"/>
  </si>
  <si>
    <t>福田　直志</t>
    <phoneticPr fontId="1"/>
  </si>
  <si>
    <t>神戸市拳法連盟</t>
    <phoneticPr fontId="1"/>
  </si>
  <si>
    <t>中野　良則</t>
    <phoneticPr fontId="1"/>
  </si>
  <si>
    <t>洪游会本部</t>
    <phoneticPr fontId="1"/>
  </si>
  <si>
    <t>内海　聡</t>
    <phoneticPr fontId="1"/>
  </si>
  <si>
    <t>遠藤　伸</t>
    <phoneticPr fontId="1"/>
  </si>
  <si>
    <t>大森　裕介</t>
    <phoneticPr fontId="1"/>
  </si>
  <si>
    <t>生井　辰季</t>
    <phoneticPr fontId="1"/>
  </si>
  <si>
    <t>橋本　隆平</t>
    <phoneticPr fontId="1"/>
  </si>
  <si>
    <t>今井　宏海</t>
    <phoneticPr fontId="1"/>
  </si>
  <si>
    <t>松本　武士</t>
    <phoneticPr fontId="1"/>
  </si>
  <si>
    <t>三密会</t>
    <phoneticPr fontId="1"/>
  </si>
  <si>
    <t>角村　和美</t>
    <phoneticPr fontId="1"/>
  </si>
  <si>
    <t>小浜　守平</t>
    <phoneticPr fontId="1"/>
  </si>
  <si>
    <t>羽根　順平</t>
    <phoneticPr fontId="1"/>
  </si>
  <si>
    <t>坪井　行央</t>
    <phoneticPr fontId="1"/>
  </si>
  <si>
    <t>宇都宮　天桔</t>
    <phoneticPr fontId="1"/>
  </si>
  <si>
    <t>田口　新之助</t>
    <phoneticPr fontId="1"/>
  </si>
  <si>
    <t>親和会</t>
    <phoneticPr fontId="1"/>
  </si>
  <si>
    <t>門脇　正樹</t>
    <phoneticPr fontId="1"/>
  </si>
  <si>
    <t>十三同志会</t>
    <phoneticPr fontId="1"/>
  </si>
  <si>
    <t>長浜　柚太</t>
    <phoneticPr fontId="1"/>
  </si>
  <si>
    <t>中井　晄志</t>
    <phoneticPr fontId="1"/>
  </si>
  <si>
    <t>三砂　照之</t>
    <phoneticPr fontId="1"/>
  </si>
  <si>
    <t>足立　隆司</t>
    <phoneticPr fontId="1"/>
  </si>
  <si>
    <t>稲谷　翔</t>
    <phoneticPr fontId="1"/>
  </si>
  <si>
    <t>瀧澤　翔真</t>
    <phoneticPr fontId="1"/>
  </si>
  <si>
    <t>元井　陽真</t>
    <phoneticPr fontId="1"/>
  </si>
  <si>
    <t>北川　翔悟</t>
    <phoneticPr fontId="1"/>
  </si>
  <si>
    <t>梶山　雄生</t>
    <phoneticPr fontId="1"/>
  </si>
  <si>
    <t>小田　智之</t>
    <phoneticPr fontId="1"/>
  </si>
  <si>
    <t>山口　晄生</t>
    <phoneticPr fontId="1"/>
  </si>
  <si>
    <t>前川　専</t>
    <phoneticPr fontId="1"/>
  </si>
  <si>
    <t>泉北桃拳会</t>
    <phoneticPr fontId="1"/>
  </si>
  <si>
    <t>登り山　瑛大郎</t>
    <phoneticPr fontId="1"/>
  </si>
  <si>
    <t>泉野　祐希</t>
    <phoneticPr fontId="1"/>
  </si>
  <si>
    <t>登り山　琥大郎</t>
    <phoneticPr fontId="1"/>
  </si>
  <si>
    <t>吉田　晴将</t>
    <phoneticPr fontId="1"/>
  </si>
  <si>
    <t>中野　一希</t>
    <phoneticPr fontId="1"/>
  </si>
  <si>
    <t>土成道場</t>
    <phoneticPr fontId="1"/>
  </si>
  <si>
    <t>樫原　隆文</t>
    <phoneticPr fontId="1"/>
  </si>
  <si>
    <t>古庄　勇斗</t>
    <phoneticPr fontId="1"/>
  </si>
  <si>
    <t>田中　仁</t>
    <phoneticPr fontId="1"/>
  </si>
  <si>
    <t>箕面市日本拳法連盟</t>
    <phoneticPr fontId="1"/>
  </si>
  <si>
    <t>表　健人</t>
    <phoneticPr fontId="1"/>
  </si>
  <si>
    <t>吉川　貴志</t>
    <phoneticPr fontId="1"/>
  </si>
  <si>
    <t>奥井　利昌</t>
    <phoneticPr fontId="1"/>
  </si>
  <si>
    <t>川本　直輝</t>
    <phoneticPr fontId="1"/>
  </si>
  <si>
    <t>徳永　博信</t>
    <phoneticPr fontId="1"/>
  </si>
  <si>
    <t>平木　鉄馬</t>
    <phoneticPr fontId="1"/>
  </si>
  <si>
    <t>もののふ塾</t>
    <phoneticPr fontId="1"/>
  </si>
  <si>
    <t>安友　望</t>
    <phoneticPr fontId="1"/>
  </si>
  <si>
    <t>松岡　世伍</t>
    <phoneticPr fontId="1"/>
  </si>
  <si>
    <t>井原　大嘉</t>
    <phoneticPr fontId="1"/>
  </si>
  <si>
    <t>坂本　寿範</t>
    <phoneticPr fontId="1"/>
  </si>
  <si>
    <t>中村　裕亮</t>
    <phoneticPr fontId="1"/>
  </si>
  <si>
    <t>古川　裕貴</t>
    <phoneticPr fontId="1"/>
  </si>
  <si>
    <t>団体名</t>
    <phoneticPr fontId="1"/>
  </si>
  <si>
    <t>選手氏名</t>
    <phoneticPr fontId="1"/>
  </si>
  <si>
    <t>１～３組
146名</t>
    <rPh sb="3" eb="4">
      <t>クミ</t>
    </rPh>
    <rPh sb="9" eb="10">
      <t>メイ</t>
    </rPh>
    <phoneticPr fontId="1"/>
  </si>
  <si>
    <t>最終受験履歴</t>
    <phoneticPr fontId="1"/>
  </si>
  <si>
    <t>性別</t>
    <phoneticPr fontId="1"/>
  </si>
  <si>
    <t>２級</t>
    <phoneticPr fontId="1"/>
  </si>
  <si>
    <t>１級</t>
    <phoneticPr fontId="1"/>
  </si>
  <si>
    <t>初段</t>
    <phoneticPr fontId="1"/>
  </si>
  <si>
    <t>弐段</t>
    <phoneticPr fontId="1"/>
  </si>
  <si>
    <t>参段</t>
    <phoneticPr fontId="1"/>
  </si>
  <si>
    <t>四段</t>
    <phoneticPr fontId="1"/>
  </si>
  <si>
    <t>件数</t>
    <phoneticPr fontId="1"/>
  </si>
  <si>
    <t>１級</t>
    <phoneticPr fontId="1"/>
  </si>
  <si>
    <t>胴　　突・面 横 打・突　　蹴・上　　受・側　　身・沈　　身</t>
    <phoneticPr fontId="1"/>
  </si>
  <si>
    <t>斜　　打・揚　　打・突　　蹴・下　　受・潜　　身・退　　身</t>
    <phoneticPr fontId="1"/>
  </si>
  <si>
    <t>１組</t>
    <rPh sb="1" eb="2">
      <t>クミ</t>
    </rPh>
    <phoneticPr fontId="1"/>
  </si>
  <si>
    <t>２組</t>
    <rPh sb="1" eb="2">
      <t>クミ</t>
    </rPh>
    <phoneticPr fontId="1"/>
  </si>
  <si>
    <t>３組</t>
    <rPh sb="1" eb="2">
      <t>クミ</t>
    </rPh>
    <phoneticPr fontId="1"/>
  </si>
  <si>
    <t>団体名</t>
    <phoneticPr fontId="1"/>
  </si>
  <si>
    <t>選手氏名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</si>
</sst>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49" fontId="2" fillId="0" borderId="24" xfId="0" quotePrefix="1" applyNumberFormat="1" applyFont="1" applyBorder="1" applyAlignment="1">
      <alignment horizontal="center" vertical="center"/>
    </xf>
    <xf numFmtId="49" fontId="2" fillId="0" borderId="25" xfId="0" quotePrefix="1" applyNumberFormat="1" applyFont="1" applyBorder="1" applyAlignment="1">
      <alignment horizontal="center" vertical="center"/>
    </xf>
    <xf numFmtId="49" fontId="2" fillId="0" borderId="26" xfId="0" quotePrefix="1" applyNumberFormat="1" applyFont="1" applyBorder="1" applyAlignment="1">
      <alignment horizontal="center" vertical="center"/>
    </xf>
    <xf numFmtId="49" fontId="2" fillId="0" borderId="27" xfId="0" quotePrefix="1" applyNumberFormat="1" applyFont="1" applyBorder="1" applyAlignment="1">
      <alignment horizontal="center" vertical="center"/>
    </xf>
    <xf numFmtId="0" fontId="2" fillId="0" borderId="0" xfId="0" applyFont="1"/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49" fontId="2" fillId="0" borderId="13" xfId="0" quotePrefix="1" applyNumberFormat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2" fillId="0" borderId="31" xfId="0" quotePrefix="1" applyNumberFormat="1" applyFont="1" applyBorder="1" applyAlignment="1">
      <alignment horizontal="center" vertical="center"/>
    </xf>
    <xf numFmtId="49" fontId="2" fillId="0" borderId="12" xfId="0" quotePrefix="1" applyNumberFormat="1" applyFont="1" applyBorder="1" applyAlignment="1">
      <alignment horizontal="center" vertical="center"/>
    </xf>
    <xf numFmtId="49" fontId="2" fillId="0" borderId="10" xfId="0" quotePrefix="1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3" xfId="0" quotePrefix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3" xfId="0" quotePrefix="1" applyNumberFormat="1" applyFont="1" applyBorder="1" applyAlignment="1">
      <alignment horizontal="left" vertical="center"/>
    </xf>
    <xf numFmtId="0" fontId="2" fillId="0" borderId="13" xfId="0" quotePrefix="1" applyNumberFormat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49" fontId="2" fillId="0" borderId="46" xfId="0" quotePrefix="1" applyNumberFormat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37" xfId="0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left" vertical="center"/>
    </xf>
    <xf numFmtId="0" fontId="2" fillId="0" borderId="14" xfId="0" quotePrefix="1" applyNumberFormat="1" applyFont="1" applyBorder="1" applyAlignment="1">
      <alignment horizontal="center" vertical="center"/>
    </xf>
    <xf numFmtId="0" fontId="2" fillId="0" borderId="2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left" vertical="center"/>
    </xf>
    <xf numFmtId="0" fontId="2" fillId="0" borderId="4" xfId="0" quotePrefix="1" applyNumberFormat="1" applyFont="1" applyBorder="1" applyAlignment="1">
      <alignment horizontal="center" vertical="center"/>
    </xf>
    <xf numFmtId="0" fontId="2" fillId="0" borderId="16" xfId="0" quotePrefix="1" applyNumberFormat="1" applyFont="1" applyBorder="1" applyAlignment="1">
      <alignment horizontal="left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/>
    </xf>
    <xf numFmtId="0" fontId="2" fillId="0" borderId="5" xfId="0" quotePrefix="1" applyNumberFormat="1" applyFont="1" applyBorder="1" applyAlignment="1">
      <alignment horizontal="left" vertical="center"/>
    </xf>
    <xf numFmtId="0" fontId="2" fillId="0" borderId="15" xfId="0" quotePrefix="1" applyNumberFormat="1" applyFont="1" applyBorder="1" applyAlignment="1">
      <alignment horizontal="center" vertical="center"/>
    </xf>
    <xf numFmtId="0" fontId="2" fillId="0" borderId="6" xfId="0" quotePrefix="1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49" fontId="2" fillId="0" borderId="40" xfId="0" quotePrefix="1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7" xfId="0" quotePrefix="1" applyNumberFormat="1" applyFont="1" applyBorder="1" applyAlignment="1">
      <alignment horizontal="left" vertical="center"/>
    </xf>
    <xf numFmtId="0" fontId="2" fillId="0" borderId="22" xfId="0" quotePrefix="1" applyNumberFormat="1" applyFont="1" applyBorder="1" applyAlignment="1">
      <alignment horizontal="left" vertical="center"/>
    </xf>
    <xf numFmtId="0" fontId="2" fillId="0" borderId="47" xfId="0" quotePrefix="1" applyNumberFormat="1" applyFont="1" applyBorder="1" applyAlignment="1">
      <alignment horizontal="left" vertical="center"/>
    </xf>
    <xf numFmtId="0" fontId="2" fillId="0" borderId="8" xfId="0" quotePrefix="1" applyNumberFormat="1" applyFont="1" applyBorder="1" applyAlignment="1">
      <alignment horizontal="left" vertical="center"/>
    </xf>
    <xf numFmtId="0" fontId="2" fillId="0" borderId="20" xfId="0" quotePrefix="1" applyNumberFormat="1" applyFont="1" applyBorder="1" applyAlignment="1">
      <alignment horizontal="left" vertical="center"/>
    </xf>
    <xf numFmtId="0" fontId="2" fillId="0" borderId="33" xfId="0" quotePrefix="1" applyNumberFormat="1" applyFont="1" applyBorder="1" applyAlignment="1">
      <alignment horizontal="left" vertical="center"/>
    </xf>
    <xf numFmtId="0" fontId="2" fillId="0" borderId="17" xfId="0" quotePrefix="1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21" xfId="0" quotePrefix="1" applyNumberFormat="1" applyFont="1" applyBorder="1" applyAlignment="1">
      <alignment horizontal="left" vertical="center"/>
    </xf>
    <xf numFmtId="0" fontId="2" fillId="0" borderId="34" xfId="0" quotePrefix="1" applyNumberFormat="1" applyFont="1" applyBorder="1" applyAlignment="1">
      <alignment horizontal="left" vertical="center"/>
    </xf>
    <xf numFmtId="0" fontId="2" fillId="0" borderId="9" xfId="0" quotePrefix="1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3" xfId="0" quotePrefix="1" applyNumberFormat="1" applyFont="1" applyBorder="1" applyAlignment="1">
      <alignment horizontal="left" vertical="center"/>
    </xf>
    <xf numFmtId="0" fontId="2" fillId="0" borderId="49" xfId="0" quotePrefix="1" applyNumberFormat="1" applyFont="1" applyBorder="1" applyAlignment="1">
      <alignment horizontal="left" vertical="center"/>
    </xf>
    <xf numFmtId="0" fontId="2" fillId="0" borderId="0" xfId="0" quotePrefix="1" applyNumberFormat="1" applyFont="1" applyAlignment="1">
      <alignment vertical="center"/>
    </xf>
    <xf numFmtId="0" fontId="2" fillId="0" borderId="2" xfId="0" quotePrefix="1" applyNumberFormat="1" applyFont="1" applyBorder="1" applyAlignment="1">
      <alignment horizontal="left" vertical="center"/>
    </xf>
    <xf numFmtId="0" fontId="2" fillId="0" borderId="4" xfId="0" quotePrefix="1" applyNumberFormat="1" applyFont="1" applyBorder="1" applyAlignment="1">
      <alignment horizontal="left" vertical="center"/>
    </xf>
    <xf numFmtId="0" fontId="2" fillId="0" borderId="19" xfId="0" quotePrefix="1" applyNumberFormat="1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0" xfId="0" quotePrefix="1" applyNumberFormat="1" applyFont="1" applyBorder="1" applyAlignment="1">
      <alignment horizontal="center" vertical="center"/>
    </xf>
    <xf numFmtId="0" fontId="2" fillId="0" borderId="11" xfId="0" quotePrefix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2" fillId="0" borderId="14" xfId="0" quotePrefix="1" applyNumberFormat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vertical="center"/>
    </xf>
    <xf numFmtId="0" fontId="2" fillId="0" borderId="15" xfId="0" quotePrefix="1" applyNumberFormat="1" applyFont="1" applyBorder="1" applyAlignment="1">
      <alignment horizontal="left" vertical="center"/>
    </xf>
    <xf numFmtId="0" fontId="2" fillId="0" borderId="0" xfId="0" applyFont="1" applyAlignment="1"/>
    <xf numFmtId="49" fontId="2" fillId="0" borderId="28" xfId="0" quotePrefix="1" applyNumberFormat="1" applyFont="1" applyBorder="1" applyAlignment="1">
      <alignment horizontal="center" vertical="center"/>
    </xf>
    <xf numFmtId="49" fontId="2" fillId="0" borderId="52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vertical="center"/>
    </xf>
    <xf numFmtId="0" fontId="2" fillId="0" borderId="54" xfId="0" quotePrefix="1" applyNumberFormat="1" applyFont="1" applyBorder="1" applyAlignment="1">
      <alignment horizontal="center" vertical="center"/>
    </xf>
    <xf numFmtId="0" fontId="2" fillId="0" borderId="55" xfId="0" quotePrefix="1" applyNumberFormat="1" applyFont="1" applyBorder="1" applyAlignment="1">
      <alignment horizontal="left" vertical="center"/>
    </xf>
    <xf numFmtId="0" fontId="2" fillId="0" borderId="56" xfId="0" quotePrefix="1" applyNumberFormat="1" applyFont="1" applyBorder="1" applyAlignment="1">
      <alignment horizontal="center" vertical="center"/>
    </xf>
    <xf numFmtId="0" fontId="2" fillId="0" borderId="57" xfId="0" quotePrefix="1" applyNumberFormat="1" applyFont="1" applyBorder="1" applyAlignment="1">
      <alignment horizontal="center" vertical="center"/>
    </xf>
    <xf numFmtId="0" fontId="2" fillId="0" borderId="51" xfId="0" quotePrefix="1" applyNumberFormat="1" applyFont="1" applyBorder="1" applyAlignment="1">
      <alignment horizontal="center" vertical="center"/>
    </xf>
    <xf numFmtId="0" fontId="2" fillId="0" borderId="58" xfId="0" quotePrefix="1" applyNumberFormat="1" applyFont="1" applyBorder="1" applyAlignment="1">
      <alignment horizontal="center" vertical="center"/>
    </xf>
    <xf numFmtId="0" fontId="2" fillId="0" borderId="59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16" xfId="0" quotePrefix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12" xfId="0" quotePrefix="1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3" xfId="0" quotePrefix="1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1" xfId="0" quotePrefix="1" applyNumberFormat="1" applyFont="1" applyBorder="1" applyAlignment="1">
      <alignment horizontal="left" vertical="center"/>
    </xf>
    <xf numFmtId="0" fontId="2" fillId="0" borderId="61" xfId="0" quotePrefix="1" applyNumberFormat="1" applyFont="1" applyBorder="1" applyAlignment="1">
      <alignment horizontal="left" vertical="center"/>
    </xf>
    <xf numFmtId="0" fontId="2" fillId="0" borderId="6" xfId="0" quotePrefix="1" applyNumberFormat="1" applyFont="1" applyBorder="1" applyAlignment="1">
      <alignment horizontal="left" vertical="center"/>
    </xf>
    <xf numFmtId="0" fontId="2" fillId="0" borderId="62" xfId="0" quotePrefix="1" applyNumberFormat="1" applyFont="1" applyBorder="1" applyAlignment="1">
      <alignment horizontal="left" vertical="center"/>
    </xf>
    <xf numFmtId="0" fontId="2" fillId="0" borderId="27" xfId="0" quotePrefix="1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9" fontId="2" fillId="0" borderId="43" xfId="0" quotePrefix="1" applyNumberFormat="1" applyFont="1" applyBorder="1" applyAlignment="1">
      <alignment horizontal="center" vertical="center"/>
    </xf>
    <xf numFmtId="49" fontId="2" fillId="0" borderId="0" xfId="0" quotePrefix="1" applyNumberFormat="1" applyFont="1" applyBorder="1" applyAlignment="1">
      <alignment horizontal="center" vertical="center"/>
    </xf>
    <xf numFmtId="49" fontId="2" fillId="0" borderId="44" xfId="0" quotePrefix="1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2" xfId="0" quotePrefix="1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23" xfId="0" quotePrefix="1" applyNumberFormat="1" applyFont="1" applyBorder="1" applyAlignment="1">
      <alignment horizontal="center" vertical="center"/>
    </xf>
    <xf numFmtId="0" fontId="2" fillId="0" borderId="21" xfId="0" quotePrefix="1" applyNumberFormat="1" applyFont="1" applyBorder="1" applyAlignment="1">
      <alignment horizontal="center" vertical="center"/>
    </xf>
    <xf numFmtId="0" fontId="2" fillId="0" borderId="16" xfId="0" quotePrefix="1" applyNumberFormat="1" applyFont="1" applyBorder="1" applyAlignment="1">
      <alignment vertical="center"/>
    </xf>
    <xf numFmtId="0" fontId="2" fillId="0" borderId="29" xfId="0" quotePrefix="1" applyNumberFormat="1" applyFont="1" applyBorder="1" applyAlignment="1">
      <alignment vertical="center"/>
    </xf>
    <xf numFmtId="0" fontId="2" fillId="0" borderId="30" xfId="0" quotePrefix="1" applyNumberFormat="1" applyFont="1" applyBorder="1" applyAlignment="1">
      <alignment vertical="center"/>
    </xf>
    <xf numFmtId="0" fontId="2" fillId="0" borderId="51" xfId="0" quotePrefix="1" applyNumberFormat="1" applyFont="1" applyBorder="1" applyAlignment="1">
      <alignment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16" xfId="0" quotePrefix="1" applyNumberFormat="1" applyFont="1" applyBorder="1" applyAlignment="1">
      <alignment horizontal="center" vertical="center"/>
    </xf>
    <xf numFmtId="0" fontId="2" fillId="0" borderId="25" xfId="0" quotePrefix="1" applyNumberFormat="1" applyFont="1" applyBorder="1" applyAlignment="1">
      <alignment horizontal="center" vertical="center"/>
    </xf>
    <xf numFmtId="0" fontId="2" fillId="0" borderId="60" xfId="0" quotePrefix="1" applyNumberFormat="1" applyFont="1" applyBorder="1" applyAlignment="1">
      <alignment horizontal="center" vertical="center"/>
    </xf>
    <xf numFmtId="0" fontId="2" fillId="0" borderId="3" xfId="0" quotePrefix="1" applyNumberFormat="1" applyFont="1" applyBorder="1" applyAlignment="1">
      <alignment horizontal="center" vertical="center"/>
    </xf>
    <xf numFmtId="0" fontId="2" fillId="0" borderId="27" xfId="0" quotePrefix="1" applyNumberFormat="1" applyFont="1" applyBorder="1" applyAlignment="1">
      <alignment horizontal="center" vertical="center"/>
    </xf>
    <xf numFmtId="0" fontId="2" fillId="0" borderId="50" xfId="0" quotePrefix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NumberFormat="1" applyFont="1" applyBorder="1" applyAlignment="1">
      <alignment vertical="center"/>
    </xf>
    <xf numFmtId="0" fontId="2" fillId="0" borderId="53" xfId="0" quotePrefix="1" applyNumberFormat="1" applyFont="1" applyBorder="1" applyAlignment="1">
      <alignment horizontal="center" vertical="center"/>
    </xf>
    <xf numFmtId="0" fontId="2" fillId="0" borderId="33" xfId="0" quotePrefix="1" applyNumberFormat="1" applyFont="1" applyBorder="1" applyAlignment="1">
      <alignment horizontal="center" vertical="center"/>
    </xf>
    <xf numFmtId="0" fontId="2" fillId="0" borderId="49" xfId="0" quotePrefix="1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" fillId="0" borderId="63" xfId="0" quotePrefix="1" applyNumberFormat="1" applyFont="1" applyBorder="1" applyAlignment="1">
      <alignment horizontal="center" vertical="center"/>
    </xf>
    <xf numFmtId="0" fontId="2" fillId="0" borderId="30" xfId="0" quotePrefix="1" applyNumberFormat="1" applyFont="1" applyBorder="1" applyAlignment="1">
      <alignment horizontal="left" vertical="center"/>
    </xf>
    <xf numFmtId="0" fontId="2" fillId="0" borderId="64" xfId="0" quotePrefix="1" applyNumberFormat="1" applyFont="1" applyBorder="1" applyAlignment="1">
      <alignment horizontal="left" vertical="center"/>
    </xf>
    <xf numFmtId="0" fontId="2" fillId="0" borderId="63" xfId="0" quotePrefix="1" applyNumberFormat="1" applyFont="1" applyBorder="1" applyAlignment="1">
      <alignment horizontal="left" vertical="center"/>
    </xf>
    <xf numFmtId="0" fontId="2" fillId="0" borderId="53" xfId="0" quotePrefix="1" applyNumberFormat="1" applyFont="1" applyBorder="1" applyAlignment="1">
      <alignment horizontal="left" vertical="center"/>
    </xf>
    <xf numFmtId="0" fontId="2" fillId="0" borderId="65" xfId="0" quotePrefix="1" applyNumberFormat="1" applyFont="1" applyBorder="1" applyAlignment="1">
      <alignment horizontal="left" vertical="center"/>
    </xf>
    <xf numFmtId="0" fontId="2" fillId="0" borderId="56" xfId="0" quotePrefix="1" applyNumberFormat="1" applyFont="1" applyBorder="1" applyAlignment="1">
      <alignment horizontal="left" vertical="center"/>
    </xf>
    <xf numFmtId="0" fontId="2" fillId="0" borderId="57" xfId="0" quotePrefix="1" applyNumberFormat="1" applyFont="1" applyBorder="1" applyAlignment="1">
      <alignment horizontal="left" vertical="center"/>
    </xf>
    <xf numFmtId="0" fontId="2" fillId="0" borderId="47" xfId="0" quotePrefix="1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331;&#27861;/kenpo/&#12507;&#12540;&#12512;&#12506;&#12540;&#12472;&#25522;&#36617;&#29992;/202302/&#31532;2&#22238;&#21463;&#39443;&#32773;/&#20196;&#21644;5&#24180;&#31532;2&#22238;&#12288;&#32068;&#12415;&#21512;&#12431;&#1237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ト表"/>
      <sheetName val="男子"/>
      <sheetName val="女子"/>
      <sheetName val="index"/>
      <sheetName val="２級"/>
      <sheetName val="遠隔地"/>
      <sheetName val="形審査テーマ"/>
      <sheetName val="受験者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Normal="85" zoomScaleSheetLayoutView="100" workbookViewId="0"/>
  </sheetViews>
  <sheetFormatPr defaultRowHeight="14.25" x14ac:dyDescent="0.15"/>
  <cols>
    <col min="1" max="1" width="11" style="7" customWidth="1"/>
    <col min="2" max="2" width="13.5703125" style="24" bestFit="1" customWidth="1"/>
    <col min="3" max="3" width="6.7109375" style="24" customWidth="1"/>
    <col min="4" max="4" width="8.5703125" style="24" bestFit="1" customWidth="1"/>
    <col min="5" max="5" width="13.5703125" style="24" bestFit="1" customWidth="1"/>
    <col min="6" max="6" width="6.7109375" style="24" customWidth="1"/>
    <col min="7" max="7" width="8.5703125" style="24" bestFit="1" customWidth="1"/>
    <col min="8" max="8" width="13.5703125" style="24" bestFit="1" customWidth="1"/>
    <col min="9" max="9" width="6.7109375" style="24" customWidth="1"/>
    <col min="10" max="10" width="8.5703125" style="24" bestFit="1" customWidth="1"/>
    <col min="11" max="11" width="13.5703125" style="24" bestFit="1" customWidth="1"/>
    <col min="12" max="12" width="6.7109375" style="24" customWidth="1"/>
    <col min="13" max="13" width="8.5703125" style="24" bestFit="1" customWidth="1"/>
    <col min="14" max="14" width="13.5703125" style="24" customWidth="1"/>
    <col min="15" max="15" width="6.7109375" style="24" customWidth="1"/>
    <col min="16" max="16" width="8.5703125" style="24" customWidth="1"/>
    <col min="17" max="16384" width="9.140625" style="24"/>
  </cols>
  <sheetData>
    <row r="1" spans="1:16" ht="26.25" customHeight="1" thickBot="1" x14ac:dyDescent="0.2">
      <c r="B1" s="114" t="s">
        <v>172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</row>
    <row r="2" spans="1:16" ht="30" customHeight="1" thickBot="1" x14ac:dyDescent="0.2">
      <c r="B2" s="128" t="s">
        <v>157</v>
      </c>
      <c r="C2" s="129"/>
      <c r="D2" s="129"/>
      <c r="E2" s="129"/>
      <c r="F2" s="129"/>
      <c r="G2" s="129"/>
      <c r="H2" s="129"/>
      <c r="I2" s="129"/>
      <c r="J2" s="130"/>
      <c r="M2" s="119" t="s">
        <v>288</v>
      </c>
      <c r="N2" s="120"/>
      <c r="O2" s="120"/>
      <c r="P2" s="121"/>
    </row>
    <row r="3" spans="1:16" ht="20.100000000000001" customHeight="1" x14ac:dyDescent="0.15">
      <c r="B3" s="119" t="s">
        <v>799</v>
      </c>
      <c r="C3" s="120"/>
      <c r="D3" s="120"/>
      <c r="E3" s="120"/>
      <c r="F3" s="120"/>
      <c r="G3" s="120"/>
      <c r="H3" s="120"/>
      <c r="I3" s="120"/>
      <c r="J3" s="121"/>
      <c r="M3" s="122"/>
      <c r="N3" s="123"/>
      <c r="O3" s="123"/>
      <c r="P3" s="124"/>
    </row>
    <row r="4" spans="1:16" ht="20.100000000000001" customHeight="1" x14ac:dyDescent="0.15">
      <c r="B4" s="122"/>
      <c r="C4" s="123"/>
      <c r="D4" s="123"/>
      <c r="E4" s="123"/>
      <c r="F4" s="123"/>
      <c r="G4" s="123"/>
      <c r="H4" s="123"/>
      <c r="I4" s="123"/>
      <c r="J4" s="124"/>
      <c r="M4" s="122"/>
      <c r="N4" s="123"/>
      <c r="O4" s="123"/>
      <c r="P4" s="124"/>
    </row>
    <row r="5" spans="1:16" ht="20.100000000000001" customHeight="1" x14ac:dyDescent="0.15">
      <c r="B5" s="122"/>
      <c r="C5" s="123"/>
      <c r="D5" s="123"/>
      <c r="E5" s="123"/>
      <c r="F5" s="123"/>
      <c r="G5" s="123"/>
      <c r="H5" s="123"/>
      <c r="I5" s="123"/>
      <c r="J5" s="124"/>
      <c r="M5" s="122"/>
      <c r="N5" s="123"/>
      <c r="O5" s="123"/>
      <c r="P5" s="124"/>
    </row>
    <row r="6" spans="1:16" ht="20.100000000000001" customHeight="1" x14ac:dyDescent="0.15">
      <c r="A6" s="7" t="s">
        <v>283</v>
      </c>
      <c r="B6" s="122"/>
      <c r="C6" s="123"/>
      <c r="D6" s="123"/>
      <c r="E6" s="123"/>
      <c r="F6" s="123"/>
      <c r="G6" s="123"/>
      <c r="H6" s="123"/>
      <c r="I6" s="123"/>
      <c r="J6" s="124"/>
      <c r="M6" s="122"/>
      <c r="N6" s="123"/>
      <c r="O6" s="123"/>
      <c r="P6" s="124"/>
    </row>
    <row r="7" spans="1:16" ht="20.100000000000001" customHeight="1" thickBot="1" x14ac:dyDescent="0.2">
      <c r="B7" s="122"/>
      <c r="C7" s="123"/>
      <c r="D7" s="123"/>
      <c r="E7" s="123"/>
      <c r="F7" s="123"/>
      <c r="G7" s="123"/>
      <c r="H7" s="123"/>
      <c r="I7" s="123"/>
      <c r="J7" s="124"/>
      <c r="M7" s="125"/>
      <c r="N7" s="126"/>
      <c r="O7" s="126"/>
      <c r="P7" s="127"/>
    </row>
    <row r="8" spans="1:16" ht="20.100000000000001" customHeight="1" thickBot="1" x14ac:dyDescent="0.2">
      <c r="B8" s="122"/>
      <c r="C8" s="123"/>
      <c r="D8" s="123"/>
      <c r="E8" s="123"/>
      <c r="F8" s="123"/>
      <c r="G8" s="123"/>
      <c r="H8" s="123"/>
      <c r="I8" s="123"/>
      <c r="J8" s="124"/>
      <c r="M8" s="35"/>
      <c r="N8" s="35"/>
      <c r="O8" s="35"/>
      <c r="P8" s="35"/>
    </row>
    <row r="9" spans="1:16" ht="20.100000000000001" customHeight="1" x14ac:dyDescent="0.15">
      <c r="B9" s="122"/>
      <c r="C9" s="123"/>
      <c r="D9" s="123"/>
      <c r="E9" s="123"/>
      <c r="F9" s="123"/>
      <c r="G9" s="123"/>
      <c r="H9" s="123"/>
      <c r="I9" s="123"/>
      <c r="J9" s="124"/>
      <c r="M9" s="119" t="s">
        <v>289</v>
      </c>
      <c r="N9" s="120"/>
      <c r="O9" s="120"/>
      <c r="P9" s="121"/>
    </row>
    <row r="10" spans="1:16" ht="20.100000000000001" customHeight="1" x14ac:dyDescent="0.15">
      <c r="B10" s="122"/>
      <c r="C10" s="123"/>
      <c r="D10" s="123"/>
      <c r="E10" s="123"/>
      <c r="F10" s="123"/>
      <c r="G10" s="123"/>
      <c r="H10" s="123"/>
      <c r="I10" s="123"/>
      <c r="J10" s="124"/>
      <c r="M10" s="122"/>
      <c r="N10" s="123"/>
      <c r="O10" s="123"/>
      <c r="P10" s="124"/>
    </row>
    <row r="11" spans="1:16" ht="20.100000000000001" customHeight="1" x14ac:dyDescent="0.15">
      <c r="B11" s="122"/>
      <c r="C11" s="123"/>
      <c r="D11" s="123"/>
      <c r="E11" s="123"/>
      <c r="F11" s="123"/>
      <c r="G11" s="123"/>
      <c r="H11" s="123"/>
      <c r="I11" s="123"/>
      <c r="J11" s="124"/>
      <c r="M11" s="122"/>
      <c r="N11" s="123"/>
      <c r="O11" s="123"/>
      <c r="P11" s="124"/>
    </row>
    <row r="12" spans="1:16" ht="20.100000000000001" customHeight="1" x14ac:dyDescent="0.15">
      <c r="B12" s="122"/>
      <c r="C12" s="123"/>
      <c r="D12" s="123"/>
      <c r="E12" s="123"/>
      <c r="F12" s="123"/>
      <c r="G12" s="123"/>
      <c r="H12" s="123"/>
      <c r="I12" s="123"/>
      <c r="J12" s="124"/>
      <c r="M12" s="122"/>
      <c r="N12" s="123"/>
      <c r="O12" s="123"/>
      <c r="P12" s="124"/>
    </row>
    <row r="13" spans="1:16" ht="20.100000000000001" customHeight="1" x14ac:dyDescent="0.15">
      <c r="B13" s="122"/>
      <c r="C13" s="123"/>
      <c r="D13" s="123"/>
      <c r="E13" s="123"/>
      <c r="F13" s="123"/>
      <c r="G13" s="123"/>
      <c r="H13" s="123"/>
      <c r="I13" s="123"/>
      <c r="J13" s="124"/>
      <c r="M13" s="122"/>
      <c r="N13" s="123"/>
      <c r="O13" s="123"/>
      <c r="P13" s="124"/>
    </row>
    <row r="14" spans="1:16" ht="20.100000000000001" customHeight="1" thickBot="1" x14ac:dyDescent="0.2">
      <c r="B14" s="125"/>
      <c r="C14" s="126"/>
      <c r="D14" s="126"/>
      <c r="E14" s="126"/>
      <c r="F14" s="126"/>
      <c r="G14" s="126"/>
      <c r="H14" s="126"/>
      <c r="I14" s="126"/>
      <c r="J14" s="127"/>
      <c r="M14" s="125"/>
      <c r="N14" s="126"/>
      <c r="O14" s="126"/>
      <c r="P14" s="127"/>
    </row>
    <row r="15" spans="1:16" ht="20.100000000000001" customHeight="1" x14ac:dyDescent="0.15"/>
    <row r="16" spans="1:16" ht="20.100000000000001" customHeight="1" thickBot="1" x14ac:dyDescent="0.2">
      <c r="B16" s="54"/>
      <c r="C16" s="54"/>
      <c r="D16" s="54"/>
      <c r="E16" s="54"/>
      <c r="F16" s="54"/>
      <c r="G16" s="54"/>
      <c r="H16" s="55"/>
      <c r="I16" s="54"/>
      <c r="J16" s="54"/>
      <c r="K16" s="54"/>
      <c r="L16" s="54"/>
      <c r="M16" s="54"/>
      <c r="N16" s="54"/>
      <c r="O16" s="54"/>
      <c r="P16" s="54"/>
    </row>
    <row r="17" spans="1:16" ht="20.100000000000001" customHeight="1" x14ac:dyDescent="0.15">
      <c r="H17" s="7"/>
    </row>
    <row r="18" spans="1:16" ht="26.25" customHeight="1" thickBot="1" x14ac:dyDescent="0.2">
      <c r="B18" s="118" t="s">
        <v>172</v>
      </c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</row>
    <row r="19" spans="1:16" ht="20.100000000000001" customHeight="1" x14ac:dyDescent="0.15">
      <c r="B19" s="115" t="s">
        <v>171</v>
      </c>
      <c r="C19" s="116"/>
      <c r="D19" s="116"/>
      <c r="E19" s="115" t="s">
        <v>158</v>
      </c>
      <c r="F19" s="116"/>
      <c r="G19" s="116"/>
      <c r="H19" s="115" t="s">
        <v>159</v>
      </c>
      <c r="I19" s="116"/>
      <c r="J19" s="116"/>
      <c r="K19" s="115" t="s">
        <v>160</v>
      </c>
      <c r="L19" s="116"/>
      <c r="M19" s="117"/>
      <c r="N19" s="115" t="s">
        <v>170</v>
      </c>
      <c r="O19" s="116"/>
      <c r="P19" s="117"/>
    </row>
    <row r="20" spans="1:16" s="7" customFormat="1" ht="20.100000000000001" customHeight="1" x14ac:dyDescent="0.15">
      <c r="B20" s="25" t="s">
        <v>131</v>
      </c>
      <c r="C20" s="12" t="s">
        <v>161</v>
      </c>
      <c r="D20" s="12" t="s">
        <v>162</v>
      </c>
      <c r="E20" s="38" t="s">
        <v>285</v>
      </c>
      <c r="F20" s="13" t="s">
        <v>286</v>
      </c>
      <c r="G20" s="13" t="s">
        <v>287</v>
      </c>
      <c r="H20" s="25" t="s">
        <v>163</v>
      </c>
      <c r="I20" s="12" t="s">
        <v>164</v>
      </c>
      <c r="J20" s="12" t="s">
        <v>165</v>
      </c>
      <c r="K20" s="25" t="s">
        <v>163</v>
      </c>
      <c r="L20" s="12" t="s">
        <v>161</v>
      </c>
      <c r="M20" s="33" t="s">
        <v>166</v>
      </c>
      <c r="N20" s="25" t="s">
        <v>163</v>
      </c>
      <c r="O20" s="12" t="s">
        <v>161</v>
      </c>
      <c r="P20" s="33" t="s">
        <v>162</v>
      </c>
    </row>
    <row r="21" spans="1:16" ht="20.100000000000001" customHeight="1" x14ac:dyDescent="0.15">
      <c r="B21" s="17" t="s">
        <v>0</v>
      </c>
      <c r="C21" s="13">
        <v>1</v>
      </c>
      <c r="D21" s="13">
        <v>6</v>
      </c>
      <c r="E21" s="38" t="s">
        <v>0</v>
      </c>
      <c r="F21" s="13">
        <v>3</v>
      </c>
      <c r="G21" s="13">
        <v>10</v>
      </c>
      <c r="H21" s="17" t="s">
        <v>102</v>
      </c>
      <c r="I21" s="13">
        <v>1</v>
      </c>
      <c r="J21" s="13">
        <v>10</v>
      </c>
      <c r="K21" s="17" t="s">
        <v>0</v>
      </c>
      <c r="L21" s="13">
        <v>1</v>
      </c>
      <c r="M21" s="11">
        <v>19</v>
      </c>
      <c r="N21" s="34" t="s">
        <v>0</v>
      </c>
      <c r="O21" s="13">
        <v>2</v>
      </c>
      <c r="P21" s="11">
        <v>12</v>
      </c>
    </row>
    <row r="22" spans="1:16" ht="20.100000000000001" customHeight="1" x14ac:dyDescent="0.15">
      <c r="A22" s="7" t="s">
        <v>284</v>
      </c>
      <c r="B22" s="17" t="s">
        <v>35</v>
      </c>
      <c r="C22" s="13">
        <v>1</v>
      </c>
      <c r="D22" s="13">
        <v>30</v>
      </c>
      <c r="E22" s="26" t="s">
        <v>88</v>
      </c>
      <c r="F22" s="14">
        <v>2</v>
      </c>
      <c r="G22" s="14">
        <v>19</v>
      </c>
      <c r="H22" s="17" t="s">
        <v>88</v>
      </c>
      <c r="I22" s="13">
        <v>1</v>
      </c>
      <c r="J22" s="13">
        <v>20</v>
      </c>
      <c r="K22" s="17" t="s">
        <v>35</v>
      </c>
      <c r="L22" s="13">
        <v>1</v>
      </c>
      <c r="M22" s="11">
        <v>30</v>
      </c>
      <c r="N22" s="34" t="s">
        <v>35</v>
      </c>
      <c r="O22" s="13">
        <v>2</v>
      </c>
      <c r="P22" s="11">
        <v>30</v>
      </c>
    </row>
    <row r="23" spans="1:16" ht="20.100000000000001" customHeight="1" x14ac:dyDescent="0.15">
      <c r="B23" s="26" t="s">
        <v>66</v>
      </c>
      <c r="C23" s="14">
        <v>1</v>
      </c>
      <c r="D23" s="14">
        <v>11</v>
      </c>
      <c r="E23" s="26" t="s">
        <v>66</v>
      </c>
      <c r="F23" s="14">
        <v>1</v>
      </c>
      <c r="G23" s="14">
        <v>29</v>
      </c>
      <c r="H23" s="26" t="s">
        <v>66</v>
      </c>
      <c r="I23" s="14">
        <v>2</v>
      </c>
      <c r="J23" s="14">
        <v>28</v>
      </c>
      <c r="K23" s="26" t="s">
        <v>35</v>
      </c>
      <c r="L23" s="14">
        <v>3</v>
      </c>
      <c r="M23" s="14">
        <v>27</v>
      </c>
      <c r="N23" s="26" t="s">
        <v>35</v>
      </c>
      <c r="O23" s="14">
        <v>4</v>
      </c>
      <c r="P23" s="10">
        <v>27</v>
      </c>
    </row>
    <row r="24" spans="1:16" ht="20.100000000000001" customHeight="1" x14ac:dyDescent="0.15">
      <c r="B24" s="26" t="s">
        <v>88</v>
      </c>
      <c r="C24" s="14">
        <v>1</v>
      </c>
      <c r="D24" s="14">
        <v>3</v>
      </c>
      <c r="E24" s="26" t="s">
        <v>35</v>
      </c>
      <c r="F24" s="14">
        <v>5</v>
      </c>
      <c r="G24" s="14">
        <v>20</v>
      </c>
      <c r="H24" s="26"/>
      <c r="I24" s="14"/>
      <c r="J24" s="14"/>
      <c r="K24" s="26"/>
      <c r="L24" s="14"/>
      <c r="M24" s="10"/>
      <c r="N24" s="26"/>
      <c r="O24" s="14"/>
      <c r="P24" s="10"/>
    </row>
    <row r="25" spans="1:16" ht="20.100000000000001" customHeight="1" x14ac:dyDescent="0.15">
      <c r="B25" s="26" t="s">
        <v>102</v>
      </c>
      <c r="C25" s="14">
        <v>1</v>
      </c>
      <c r="D25" s="14">
        <v>1</v>
      </c>
      <c r="E25" s="26"/>
      <c r="F25" s="14"/>
      <c r="G25" s="14"/>
      <c r="H25" s="26"/>
      <c r="I25" s="14"/>
      <c r="J25" s="14"/>
      <c r="K25" s="26"/>
      <c r="L25" s="14"/>
      <c r="M25" s="10"/>
      <c r="N25" s="26"/>
      <c r="O25" s="14"/>
      <c r="P25" s="10"/>
    </row>
    <row r="26" spans="1:16" ht="20.100000000000001" customHeight="1" x14ac:dyDescent="0.15">
      <c r="B26" s="26"/>
      <c r="C26" s="14"/>
      <c r="D26" s="14"/>
      <c r="E26" s="26"/>
      <c r="F26" s="14"/>
      <c r="G26" s="14"/>
      <c r="H26" s="26"/>
      <c r="I26" s="14"/>
      <c r="J26" s="14"/>
      <c r="K26" s="26"/>
      <c r="L26" s="14"/>
      <c r="M26" s="10"/>
      <c r="N26" s="26"/>
      <c r="O26" s="14"/>
      <c r="P26" s="10"/>
    </row>
    <row r="27" spans="1:16" ht="20.100000000000001" customHeight="1" thickBot="1" x14ac:dyDescent="0.2">
      <c r="B27" s="18"/>
      <c r="C27" s="19"/>
      <c r="D27" s="15">
        <v>51</v>
      </c>
      <c r="E27" s="18"/>
      <c r="F27" s="19"/>
      <c r="G27" s="15">
        <v>78</v>
      </c>
      <c r="H27" s="18"/>
      <c r="I27" s="19"/>
      <c r="J27" s="15">
        <v>58</v>
      </c>
      <c r="K27" s="18"/>
      <c r="L27" s="19"/>
      <c r="M27" s="16">
        <v>76</v>
      </c>
      <c r="N27" s="18"/>
      <c r="O27" s="19"/>
      <c r="P27" s="16">
        <v>69</v>
      </c>
    </row>
  </sheetData>
  <mergeCells count="11">
    <mergeCell ref="B1:P1"/>
    <mergeCell ref="B19:D19"/>
    <mergeCell ref="E19:G19"/>
    <mergeCell ref="H19:J19"/>
    <mergeCell ref="K19:M19"/>
    <mergeCell ref="N19:P19"/>
    <mergeCell ref="B18:P18"/>
    <mergeCell ref="M2:P7"/>
    <mergeCell ref="M9:P14"/>
    <mergeCell ref="B2:J2"/>
    <mergeCell ref="B3:J14"/>
  </mergeCells>
  <phoneticPr fontId="1"/>
  <pageMargins left="0.19685039370078741" right="0.23622047244094491" top="0.51181102362204722" bottom="0.43307086614173229" header="0.19685039370078741" footer="0.19685039370078741"/>
  <pageSetup paperSize="9" scale="95" orientation="landscape" horizontalDpi="4294967293" r:id="rId1"/>
  <headerFooter alignWithMargins="0">
    <oddHeader>&amp;C&amp;"ＭＳ 明朝,標準"&amp;20令和７年　第２回昇段級審査会　コート表</oddHeader>
    <oddFooter>&amp;R&amp;"ＭＳ 明朝,標準"&amp;D　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workbookViewId="0">
      <pane xSplit="6" ySplit="1" topLeftCell="G62" activePane="bottomRight" state="frozen"/>
      <selection pane="topRight" activeCell="I1" sqref="I1"/>
      <selection pane="bottomLeft" activeCell="A2" sqref="A2"/>
      <selection pane="bottomRight" activeCell="E104" sqref="E104"/>
    </sheetView>
  </sheetViews>
  <sheetFormatPr defaultRowHeight="20.100000000000001" customHeight="1" x14ac:dyDescent="0.15"/>
  <cols>
    <col min="1" max="1" width="11" style="5" bestFit="1" customWidth="1"/>
    <col min="2" max="2" width="8.5703125" style="5" bestFit="1" customWidth="1"/>
    <col min="3" max="3" width="21.28515625" style="5" bestFit="1" customWidth="1"/>
    <col min="4" max="4" width="31.5703125" style="5" bestFit="1" customWidth="1"/>
    <col min="5" max="5" width="34.140625" style="5" bestFit="1" customWidth="1"/>
    <col min="6" max="6" width="26.42578125" style="5" bestFit="1" customWidth="1"/>
    <col min="7" max="9" width="9.140625" style="57"/>
    <col min="10" max="256" width="9.140625" style="5"/>
    <col min="257" max="257" width="11" style="5" bestFit="1" customWidth="1"/>
    <col min="258" max="258" width="8.5703125" style="5" bestFit="1" customWidth="1"/>
    <col min="259" max="259" width="21.28515625" style="5" bestFit="1" customWidth="1"/>
    <col min="260" max="260" width="31.5703125" style="5" bestFit="1" customWidth="1"/>
    <col min="261" max="261" width="34.140625" style="5" bestFit="1" customWidth="1"/>
    <col min="262" max="262" width="26.42578125" style="5" bestFit="1" customWidth="1"/>
    <col min="263" max="512" width="9.140625" style="5"/>
    <col min="513" max="513" width="11" style="5" bestFit="1" customWidth="1"/>
    <col min="514" max="514" width="8.5703125" style="5" bestFit="1" customWidth="1"/>
    <col min="515" max="515" width="21.28515625" style="5" bestFit="1" customWidth="1"/>
    <col min="516" max="516" width="31.5703125" style="5" bestFit="1" customWidth="1"/>
    <col min="517" max="517" width="34.140625" style="5" bestFit="1" customWidth="1"/>
    <col min="518" max="518" width="26.42578125" style="5" bestFit="1" customWidth="1"/>
    <col min="519" max="768" width="9.140625" style="5"/>
    <col min="769" max="769" width="11" style="5" bestFit="1" customWidth="1"/>
    <col min="770" max="770" width="8.5703125" style="5" bestFit="1" customWidth="1"/>
    <col min="771" max="771" width="21.28515625" style="5" bestFit="1" customWidth="1"/>
    <col min="772" max="772" width="31.5703125" style="5" bestFit="1" customWidth="1"/>
    <col min="773" max="773" width="34.140625" style="5" bestFit="1" customWidth="1"/>
    <col min="774" max="774" width="26.42578125" style="5" bestFit="1" customWidth="1"/>
    <col min="775" max="1024" width="9.140625" style="5"/>
    <col min="1025" max="1025" width="11" style="5" bestFit="1" customWidth="1"/>
    <col min="1026" max="1026" width="8.5703125" style="5" bestFit="1" customWidth="1"/>
    <col min="1027" max="1027" width="21.28515625" style="5" bestFit="1" customWidth="1"/>
    <col min="1028" max="1028" width="31.5703125" style="5" bestFit="1" customWidth="1"/>
    <col min="1029" max="1029" width="34.140625" style="5" bestFit="1" customWidth="1"/>
    <col min="1030" max="1030" width="26.42578125" style="5" bestFit="1" customWidth="1"/>
    <col min="1031" max="1280" width="9.140625" style="5"/>
    <col min="1281" max="1281" width="11" style="5" bestFit="1" customWidth="1"/>
    <col min="1282" max="1282" width="8.5703125" style="5" bestFit="1" customWidth="1"/>
    <col min="1283" max="1283" width="21.28515625" style="5" bestFit="1" customWidth="1"/>
    <col min="1284" max="1284" width="31.5703125" style="5" bestFit="1" customWidth="1"/>
    <col min="1285" max="1285" width="34.140625" style="5" bestFit="1" customWidth="1"/>
    <col min="1286" max="1286" width="26.42578125" style="5" bestFit="1" customWidth="1"/>
    <col min="1287" max="1536" width="9.140625" style="5"/>
    <col min="1537" max="1537" width="11" style="5" bestFit="1" customWidth="1"/>
    <col min="1538" max="1538" width="8.5703125" style="5" bestFit="1" customWidth="1"/>
    <col min="1539" max="1539" width="21.28515625" style="5" bestFit="1" customWidth="1"/>
    <col min="1540" max="1540" width="31.5703125" style="5" bestFit="1" customWidth="1"/>
    <col min="1541" max="1541" width="34.140625" style="5" bestFit="1" customWidth="1"/>
    <col min="1542" max="1542" width="26.42578125" style="5" bestFit="1" customWidth="1"/>
    <col min="1543" max="1792" width="9.140625" style="5"/>
    <col min="1793" max="1793" width="11" style="5" bestFit="1" customWidth="1"/>
    <col min="1794" max="1794" width="8.5703125" style="5" bestFit="1" customWidth="1"/>
    <col min="1795" max="1795" width="21.28515625" style="5" bestFit="1" customWidth="1"/>
    <col min="1796" max="1796" width="31.5703125" style="5" bestFit="1" customWidth="1"/>
    <col min="1797" max="1797" width="34.140625" style="5" bestFit="1" customWidth="1"/>
    <col min="1798" max="1798" width="26.42578125" style="5" bestFit="1" customWidth="1"/>
    <col min="1799" max="2048" width="9.140625" style="5"/>
    <col min="2049" max="2049" width="11" style="5" bestFit="1" customWidth="1"/>
    <col min="2050" max="2050" width="8.5703125" style="5" bestFit="1" customWidth="1"/>
    <col min="2051" max="2051" width="21.28515625" style="5" bestFit="1" customWidth="1"/>
    <col min="2052" max="2052" width="31.5703125" style="5" bestFit="1" customWidth="1"/>
    <col min="2053" max="2053" width="34.140625" style="5" bestFit="1" customWidth="1"/>
    <col min="2054" max="2054" width="26.42578125" style="5" bestFit="1" customWidth="1"/>
    <col min="2055" max="2304" width="9.140625" style="5"/>
    <col min="2305" max="2305" width="11" style="5" bestFit="1" customWidth="1"/>
    <col min="2306" max="2306" width="8.5703125" style="5" bestFit="1" customWidth="1"/>
    <col min="2307" max="2307" width="21.28515625" style="5" bestFit="1" customWidth="1"/>
    <col min="2308" max="2308" width="31.5703125" style="5" bestFit="1" customWidth="1"/>
    <col min="2309" max="2309" width="34.140625" style="5" bestFit="1" customWidth="1"/>
    <col min="2310" max="2310" width="26.42578125" style="5" bestFit="1" customWidth="1"/>
    <col min="2311" max="2560" width="9.140625" style="5"/>
    <col min="2561" max="2561" width="11" style="5" bestFit="1" customWidth="1"/>
    <col min="2562" max="2562" width="8.5703125" style="5" bestFit="1" customWidth="1"/>
    <col min="2563" max="2563" width="21.28515625" style="5" bestFit="1" customWidth="1"/>
    <col min="2564" max="2564" width="31.5703125" style="5" bestFit="1" customWidth="1"/>
    <col min="2565" max="2565" width="34.140625" style="5" bestFit="1" customWidth="1"/>
    <col min="2566" max="2566" width="26.42578125" style="5" bestFit="1" customWidth="1"/>
    <col min="2567" max="2816" width="9.140625" style="5"/>
    <col min="2817" max="2817" width="11" style="5" bestFit="1" customWidth="1"/>
    <col min="2818" max="2818" width="8.5703125" style="5" bestFit="1" customWidth="1"/>
    <col min="2819" max="2819" width="21.28515625" style="5" bestFit="1" customWidth="1"/>
    <col min="2820" max="2820" width="31.5703125" style="5" bestFit="1" customWidth="1"/>
    <col min="2821" max="2821" width="34.140625" style="5" bestFit="1" customWidth="1"/>
    <col min="2822" max="2822" width="26.42578125" style="5" bestFit="1" customWidth="1"/>
    <col min="2823" max="3072" width="9.140625" style="5"/>
    <col min="3073" max="3073" width="11" style="5" bestFit="1" customWidth="1"/>
    <col min="3074" max="3074" width="8.5703125" style="5" bestFit="1" customWidth="1"/>
    <col min="3075" max="3075" width="21.28515625" style="5" bestFit="1" customWidth="1"/>
    <col min="3076" max="3076" width="31.5703125" style="5" bestFit="1" customWidth="1"/>
    <col min="3077" max="3077" width="34.140625" style="5" bestFit="1" customWidth="1"/>
    <col min="3078" max="3078" width="26.42578125" style="5" bestFit="1" customWidth="1"/>
    <col min="3079" max="3328" width="9.140625" style="5"/>
    <col min="3329" max="3329" width="11" style="5" bestFit="1" customWidth="1"/>
    <col min="3330" max="3330" width="8.5703125" style="5" bestFit="1" customWidth="1"/>
    <col min="3331" max="3331" width="21.28515625" style="5" bestFit="1" customWidth="1"/>
    <col min="3332" max="3332" width="31.5703125" style="5" bestFit="1" customWidth="1"/>
    <col min="3333" max="3333" width="34.140625" style="5" bestFit="1" customWidth="1"/>
    <col min="3334" max="3334" width="26.42578125" style="5" bestFit="1" customWidth="1"/>
    <col min="3335" max="3584" width="9.140625" style="5"/>
    <col min="3585" max="3585" width="11" style="5" bestFit="1" customWidth="1"/>
    <col min="3586" max="3586" width="8.5703125" style="5" bestFit="1" customWidth="1"/>
    <col min="3587" max="3587" width="21.28515625" style="5" bestFit="1" customWidth="1"/>
    <col min="3588" max="3588" width="31.5703125" style="5" bestFit="1" customWidth="1"/>
    <col min="3589" max="3589" width="34.140625" style="5" bestFit="1" customWidth="1"/>
    <col min="3590" max="3590" width="26.42578125" style="5" bestFit="1" customWidth="1"/>
    <col min="3591" max="3840" width="9.140625" style="5"/>
    <col min="3841" max="3841" width="11" style="5" bestFit="1" customWidth="1"/>
    <col min="3842" max="3842" width="8.5703125" style="5" bestFit="1" customWidth="1"/>
    <col min="3843" max="3843" width="21.28515625" style="5" bestFit="1" customWidth="1"/>
    <col min="3844" max="3844" width="31.5703125" style="5" bestFit="1" customWidth="1"/>
    <col min="3845" max="3845" width="34.140625" style="5" bestFit="1" customWidth="1"/>
    <col min="3846" max="3846" width="26.42578125" style="5" bestFit="1" customWidth="1"/>
    <col min="3847" max="4096" width="9.140625" style="5"/>
    <col min="4097" max="4097" width="11" style="5" bestFit="1" customWidth="1"/>
    <col min="4098" max="4098" width="8.5703125" style="5" bestFit="1" customWidth="1"/>
    <col min="4099" max="4099" width="21.28515625" style="5" bestFit="1" customWidth="1"/>
    <col min="4100" max="4100" width="31.5703125" style="5" bestFit="1" customWidth="1"/>
    <col min="4101" max="4101" width="34.140625" style="5" bestFit="1" customWidth="1"/>
    <col min="4102" max="4102" width="26.42578125" style="5" bestFit="1" customWidth="1"/>
    <col min="4103" max="4352" width="9.140625" style="5"/>
    <col min="4353" max="4353" width="11" style="5" bestFit="1" customWidth="1"/>
    <col min="4354" max="4354" width="8.5703125" style="5" bestFit="1" customWidth="1"/>
    <col min="4355" max="4355" width="21.28515625" style="5" bestFit="1" customWidth="1"/>
    <col min="4356" max="4356" width="31.5703125" style="5" bestFit="1" customWidth="1"/>
    <col min="4357" max="4357" width="34.140625" style="5" bestFit="1" customWidth="1"/>
    <col min="4358" max="4358" width="26.42578125" style="5" bestFit="1" customWidth="1"/>
    <col min="4359" max="4608" width="9.140625" style="5"/>
    <col min="4609" max="4609" width="11" style="5" bestFit="1" customWidth="1"/>
    <col min="4610" max="4610" width="8.5703125" style="5" bestFit="1" customWidth="1"/>
    <col min="4611" max="4611" width="21.28515625" style="5" bestFit="1" customWidth="1"/>
    <col min="4612" max="4612" width="31.5703125" style="5" bestFit="1" customWidth="1"/>
    <col min="4613" max="4613" width="34.140625" style="5" bestFit="1" customWidth="1"/>
    <col min="4614" max="4614" width="26.42578125" style="5" bestFit="1" customWidth="1"/>
    <col min="4615" max="4864" width="9.140625" style="5"/>
    <col min="4865" max="4865" width="11" style="5" bestFit="1" customWidth="1"/>
    <col min="4866" max="4866" width="8.5703125" style="5" bestFit="1" customWidth="1"/>
    <col min="4867" max="4867" width="21.28515625" style="5" bestFit="1" customWidth="1"/>
    <col min="4868" max="4868" width="31.5703125" style="5" bestFit="1" customWidth="1"/>
    <col min="4869" max="4869" width="34.140625" style="5" bestFit="1" customWidth="1"/>
    <col min="4870" max="4870" width="26.42578125" style="5" bestFit="1" customWidth="1"/>
    <col min="4871" max="5120" width="9.140625" style="5"/>
    <col min="5121" max="5121" width="11" style="5" bestFit="1" customWidth="1"/>
    <col min="5122" max="5122" width="8.5703125" style="5" bestFit="1" customWidth="1"/>
    <col min="5123" max="5123" width="21.28515625" style="5" bestFit="1" customWidth="1"/>
    <col min="5124" max="5124" width="31.5703125" style="5" bestFit="1" customWidth="1"/>
    <col min="5125" max="5125" width="34.140625" style="5" bestFit="1" customWidth="1"/>
    <col min="5126" max="5126" width="26.42578125" style="5" bestFit="1" customWidth="1"/>
    <col min="5127" max="5376" width="9.140625" style="5"/>
    <col min="5377" max="5377" width="11" style="5" bestFit="1" customWidth="1"/>
    <col min="5378" max="5378" width="8.5703125" style="5" bestFit="1" customWidth="1"/>
    <col min="5379" max="5379" width="21.28515625" style="5" bestFit="1" customWidth="1"/>
    <col min="5380" max="5380" width="31.5703125" style="5" bestFit="1" customWidth="1"/>
    <col min="5381" max="5381" width="34.140625" style="5" bestFit="1" customWidth="1"/>
    <col min="5382" max="5382" width="26.42578125" style="5" bestFit="1" customWidth="1"/>
    <col min="5383" max="5632" width="9.140625" style="5"/>
    <col min="5633" max="5633" width="11" style="5" bestFit="1" customWidth="1"/>
    <col min="5634" max="5634" width="8.5703125" style="5" bestFit="1" customWidth="1"/>
    <col min="5635" max="5635" width="21.28515625" style="5" bestFit="1" customWidth="1"/>
    <col min="5636" max="5636" width="31.5703125" style="5" bestFit="1" customWidth="1"/>
    <col min="5637" max="5637" width="34.140625" style="5" bestFit="1" customWidth="1"/>
    <col min="5638" max="5638" width="26.42578125" style="5" bestFit="1" customWidth="1"/>
    <col min="5639" max="5888" width="9.140625" style="5"/>
    <col min="5889" max="5889" width="11" style="5" bestFit="1" customWidth="1"/>
    <col min="5890" max="5890" width="8.5703125" style="5" bestFit="1" customWidth="1"/>
    <col min="5891" max="5891" width="21.28515625" style="5" bestFit="1" customWidth="1"/>
    <col min="5892" max="5892" width="31.5703125" style="5" bestFit="1" customWidth="1"/>
    <col min="5893" max="5893" width="34.140625" style="5" bestFit="1" customWidth="1"/>
    <col min="5894" max="5894" width="26.42578125" style="5" bestFit="1" customWidth="1"/>
    <col min="5895" max="6144" width="9.140625" style="5"/>
    <col min="6145" max="6145" width="11" style="5" bestFit="1" customWidth="1"/>
    <col min="6146" max="6146" width="8.5703125" style="5" bestFit="1" customWidth="1"/>
    <col min="6147" max="6147" width="21.28515625" style="5" bestFit="1" customWidth="1"/>
    <col min="6148" max="6148" width="31.5703125" style="5" bestFit="1" customWidth="1"/>
    <col min="6149" max="6149" width="34.140625" style="5" bestFit="1" customWidth="1"/>
    <col min="6150" max="6150" width="26.42578125" style="5" bestFit="1" customWidth="1"/>
    <col min="6151" max="6400" width="9.140625" style="5"/>
    <col min="6401" max="6401" width="11" style="5" bestFit="1" customWidth="1"/>
    <col min="6402" max="6402" width="8.5703125" style="5" bestFit="1" customWidth="1"/>
    <col min="6403" max="6403" width="21.28515625" style="5" bestFit="1" customWidth="1"/>
    <col min="6404" max="6404" width="31.5703125" style="5" bestFit="1" customWidth="1"/>
    <col min="6405" max="6405" width="34.140625" style="5" bestFit="1" customWidth="1"/>
    <col min="6406" max="6406" width="26.42578125" style="5" bestFit="1" customWidth="1"/>
    <col min="6407" max="6656" width="9.140625" style="5"/>
    <col min="6657" max="6657" width="11" style="5" bestFit="1" customWidth="1"/>
    <col min="6658" max="6658" width="8.5703125" style="5" bestFit="1" customWidth="1"/>
    <col min="6659" max="6659" width="21.28515625" style="5" bestFit="1" customWidth="1"/>
    <col min="6660" max="6660" width="31.5703125" style="5" bestFit="1" customWidth="1"/>
    <col min="6661" max="6661" width="34.140625" style="5" bestFit="1" customWidth="1"/>
    <col min="6662" max="6662" width="26.42578125" style="5" bestFit="1" customWidth="1"/>
    <col min="6663" max="6912" width="9.140625" style="5"/>
    <col min="6913" max="6913" width="11" style="5" bestFit="1" customWidth="1"/>
    <col min="6914" max="6914" width="8.5703125" style="5" bestFit="1" customWidth="1"/>
    <col min="6915" max="6915" width="21.28515625" style="5" bestFit="1" customWidth="1"/>
    <col min="6916" max="6916" width="31.5703125" style="5" bestFit="1" customWidth="1"/>
    <col min="6917" max="6917" width="34.140625" style="5" bestFit="1" customWidth="1"/>
    <col min="6918" max="6918" width="26.42578125" style="5" bestFit="1" customWidth="1"/>
    <col min="6919" max="7168" width="9.140625" style="5"/>
    <col min="7169" max="7169" width="11" style="5" bestFit="1" customWidth="1"/>
    <col min="7170" max="7170" width="8.5703125" style="5" bestFit="1" customWidth="1"/>
    <col min="7171" max="7171" width="21.28515625" style="5" bestFit="1" customWidth="1"/>
    <col min="7172" max="7172" width="31.5703125" style="5" bestFit="1" customWidth="1"/>
    <col min="7173" max="7173" width="34.140625" style="5" bestFit="1" customWidth="1"/>
    <col min="7174" max="7174" width="26.42578125" style="5" bestFit="1" customWidth="1"/>
    <col min="7175" max="7424" width="9.140625" style="5"/>
    <col min="7425" max="7425" width="11" style="5" bestFit="1" customWidth="1"/>
    <col min="7426" max="7426" width="8.5703125" style="5" bestFit="1" customWidth="1"/>
    <col min="7427" max="7427" width="21.28515625" style="5" bestFit="1" customWidth="1"/>
    <col min="7428" max="7428" width="31.5703125" style="5" bestFit="1" customWidth="1"/>
    <col min="7429" max="7429" width="34.140625" style="5" bestFit="1" customWidth="1"/>
    <col min="7430" max="7430" width="26.42578125" style="5" bestFit="1" customWidth="1"/>
    <col min="7431" max="7680" width="9.140625" style="5"/>
    <col min="7681" max="7681" width="11" style="5" bestFit="1" customWidth="1"/>
    <col min="7682" max="7682" width="8.5703125" style="5" bestFit="1" customWidth="1"/>
    <col min="7683" max="7683" width="21.28515625" style="5" bestFit="1" customWidth="1"/>
    <col min="7684" max="7684" width="31.5703125" style="5" bestFit="1" customWidth="1"/>
    <col min="7685" max="7685" width="34.140625" style="5" bestFit="1" customWidth="1"/>
    <col min="7686" max="7686" width="26.42578125" style="5" bestFit="1" customWidth="1"/>
    <col min="7687" max="7936" width="9.140625" style="5"/>
    <col min="7937" max="7937" width="11" style="5" bestFit="1" customWidth="1"/>
    <col min="7938" max="7938" width="8.5703125" style="5" bestFit="1" customWidth="1"/>
    <col min="7939" max="7939" width="21.28515625" style="5" bestFit="1" customWidth="1"/>
    <col min="7940" max="7940" width="31.5703125" style="5" bestFit="1" customWidth="1"/>
    <col min="7941" max="7941" width="34.140625" style="5" bestFit="1" customWidth="1"/>
    <col min="7942" max="7942" width="26.42578125" style="5" bestFit="1" customWidth="1"/>
    <col min="7943" max="8192" width="9.140625" style="5"/>
    <col min="8193" max="8193" width="11" style="5" bestFit="1" customWidth="1"/>
    <col min="8194" max="8194" width="8.5703125" style="5" bestFit="1" customWidth="1"/>
    <col min="8195" max="8195" width="21.28515625" style="5" bestFit="1" customWidth="1"/>
    <col min="8196" max="8196" width="31.5703125" style="5" bestFit="1" customWidth="1"/>
    <col min="8197" max="8197" width="34.140625" style="5" bestFit="1" customWidth="1"/>
    <col min="8198" max="8198" width="26.42578125" style="5" bestFit="1" customWidth="1"/>
    <col min="8199" max="8448" width="9.140625" style="5"/>
    <col min="8449" max="8449" width="11" style="5" bestFit="1" customWidth="1"/>
    <col min="8450" max="8450" width="8.5703125" style="5" bestFit="1" customWidth="1"/>
    <col min="8451" max="8451" width="21.28515625" style="5" bestFit="1" customWidth="1"/>
    <col min="8452" max="8452" width="31.5703125" style="5" bestFit="1" customWidth="1"/>
    <col min="8453" max="8453" width="34.140625" style="5" bestFit="1" customWidth="1"/>
    <col min="8454" max="8454" width="26.42578125" style="5" bestFit="1" customWidth="1"/>
    <col min="8455" max="8704" width="9.140625" style="5"/>
    <col min="8705" max="8705" width="11" style="5" bestFit="1" customWidth="1"/>
    <col min="8706" max="8706" width="8.5703125" style="5" bestFit="1" customWidth="1"/>
    <col min="8707" max="8707" width="21.28515625" style="5" bestFit="1" customWidth="1"/>
    <col min="8708" max="8708" width="31.5703125" style="5" bestFit="1" customWidth="1"/>
    <col min="8709" max="8709" width="34.140625" style="5" bestFit="1" customWidth="1"/>
    <col min="8710" max="8710" width="26.42578125" style="5" bestFit="1" customWidth="1"/>
    <col min="8711" max="8960" width="9.140625" style="5"/>
    <col min="8961" max="8961" width="11" style="5" bestFit="1" customWidth="1"/>
    <col min="8962" max="8962" width="8.5703125" style="5" bestFit="1" customWidth="1"/>
    <col min="8963" max="8963" width="21.28515625" style="5" bestFit="1" customWidth="1"/>
    <col min="8964" max="8964" width="31.5703125" style="5" bestFit="1" customWidth="1"/>
    <col min="8965" max="8965" width="34.140625" style="5" bestFit="1" customWidth="1"/>
    <col min="8966" max="8966" width="26.42578125" style="5" bestFit="1" customWidth="1"/>
    <col min="8967" max="9216" width="9.140625" style="5"/>
    <col min="9217" max="9217" width="11" style="5" bestFit="1" customWidth="1"/>
    <col min="9218" max="9218" width="8.5703125" style="5" bestFit="1" customWidth="1"/>
    <col min="9219" max="9219" width="21.28515625" style="5" bestFit="1" customWidth="1"/>
    <col min="9220" max="9220" width="31.5703125" style="5" bestFit="1" customWidth="1"/>
    <col min="9221" max="9221" width="34.140625" style="5" bestFit="1" customWidth="1"/>
    <col min="9222" max="9222" width="26.42578125" style="5" bestFit="1" customWidth="1"/>
    <col min="9223" max="9472" width="9.140625" style="5"/>
    <col min="9473" max="9473" width="11" style="5" bestFit="1" customWidth="1"/>
    <col min="9474" max="9474" width="8.5703125" style="5" bestFit="1" customWidth="1"/>
    <col min="9475" max="9475" width="21.28515625" style="5" bestFit="1" customWidth="1"/>
    <col min="9476" max="9476" width="31.5703125" style="5" bestFit="1" customWidth="1"/>
    <col min="9477" max="9477" width="34.140625" style="5" bestFit="1" customWidth="1"/>
    <col min="9478" max="9478" width="26.42578125" style="5" bestFit="1" customWidth="1"/>
    <col min="9479" max="9728" width="9.140625" style="5"/>
    <col min="9729" max="9729" width="11" style="5" bestFit="1" customWidth="1"/>
    <col min="9730" max="9730" width="8.5703125" style="5" bestFit="1" customWidth="1"/>
    <col min="9731" max="9731" width="21.28515625" style="5" bestFit="1" customWidth="1"/>
    <col min="9732" max="9732" width="31.5703125" style="5" bestFit="1" customWidth="1"/>
    <col min="9733" max="9733" width="34.140625" style="5" bestFit="1" customWidth="1"/>
    <col min="9734" max="9734" width="26.42578125" style="5" bestFit="1" customWidth="1"/>
    <col min="9735" max="9984" width="9.140625" style="5"/>
    <col min="9985" max="9985" width="11" style="5" bestFit="1" customWidth="1"/>
    <col min="9986" max="9986" width="8.5703125" style="5" bestFit="1" customWidth="1"/>
    <col min="9987" max="9987" width="21.28515625" style="5" bestFit="1" customWidth="1"/>
    <col min="9988" max="9988" width="31.5703125" style="5" bestFit="1" customWidth="1"/>
    <col min="9989" max="9989" width="34.140625" style="5" bestFit="1" customWidth="1"/>
    <col min="9990" max="9990" width="26.42578125" style="5" bestFit="1" customWidth="1"/>
    <col min="9991" max="10240" width="9.140625" style="5"/>
    <col min="10241" max="10241" width="11" style="5" bestFit="1" customWidth="1"/>
    <col min="10242" max="10242" width="8.5703125" style="5" bestFit="1" customWidth="1"/>
    <col min="10243" max="10243" width="21.28515625" style="5" bestFit="1" customWidth="1"/>
    <col min="10244" max="10244" width="31.5703125" style="5" bestFit="1" customWidth="1"/>
    <col min="10245" max="10245" width="34.140625" style="5" bestFit="1" customWidth="1"/>
    <col min="10246" max="10246" width="26.42578125" style="5" bestFit="1" customWidth="1"/>
    <col min="10247" max="10496" width="9.140625" style="5"/>
    <col min="10497" max="10497" width="11" style="5" bestFit="1" customWidth="1"/>
    <col min="10498" max="10498" width="8.5703125" style="5" bestFit="1" customWidth="1"/>
    <col min="10499" max="10499" width="21.28515625" style="5" bestFit="1" customWidth="1"/>
    <col min="10500" max="10500" width="31.5703125" style="5" bestFit="1" customWidth="1"/>
    <col min="10501" max="10501" width="34.140625" style="5" bestFit="1" customWidth="1"/>
    <col min="10502" max="10502" width="26.42578125" style="5" bestFit="1" customWidth="1"/>
    <col min="10503" max="10752" width="9.140625" style="5"/>
    <col min="10753" max="10753" width="11" style="5" bestFit="1" customWidth="1"/>
    <col min="10754" max="10754" width="8.5703125" style="5" bestFit="1" customWidth="1"/>
    <col min="10755" max="10755" width="21.28515625" style="5" bestFit="1" customWidth="1"/>
    <col min="10756" max="10756" width="31.5703125" style="5" bestFit="1" customWidth="1"/>
    <col min="10757" max="10757" width="34.140625" style="5" bestFit="1" customWidth="1"/>
    <col min="10758" max="10758" width="26.42578125" style="5" bestFit="1" customWidth="1"/>
    <col min="10759" max="11008" width="9.140625" style="5"/>
    <col min="11009" max="11009" width="11" style="5" bestFit="1" customWidth="1"/>
    <col min="11010" max="11010" width="8.5703125" style="5" bestFit="1" customWidth="1"/>
    <col min="11011" max="11011" width="21.28515625" style="5" bestFit="1" customWidth="1"/>
    <col min="11012" max="11012" width="31.5703125" style="5" bestFit="1" customWidth="1"/>
    <col min="11013" max="11013" width="34.140625" style="5" bestFit="1" customWidth="1"/>
    <col min="11014" max="11014" width="26.42578125" style="5" bestFit="1" customWidth="1"/>
    <col min="11015" max="11264" width="9.140625" style="5"/>
    <col min="11265" max="11265" width="11" style="5" bestFit="1" customWidth="1"/>
    <col min="11266" max="11266" width="8.5703125" style="5" bestFit="1" customWidth="1"/>
    <col min="11267" max="11267" width="21.28515625" style="5" bestFit="1" customWidth="1"/>
    <col min="11268" max="11268" width="31.5703125" style="5" bestFit="1" customWidth="1"/>
    <col min="11269" max="11269" width="34.140625" style="5" bestFit="1" customWidth="1"/>
    <col min="11270" max="11270" width="26.42578125" style="5" bestFit="1" customWidth="1"/>
    <col min="11271" max="11520" width="9.140625" style="5"/>
    <col min="11521" max="11521" width="11" style="5" bestFit="1" customWidth="1"/>
    <col min="11522" max="11522" width="8.5703125" style="5" bestFit="1" customWidth="1"/>
    <col min="11523" max="11523" width="21.28515625" style="5" bestFit="1" customWidth="1"/>
    <col min="11524" max="11524" width="31.5703125" style="5" bestFit="1" customWidth="1"/>
    <col min="11525" max="11525" width="34.140625" style="5" bestFit="1" customWidth="1"/>
    <col min="11526" max="11526" width="26.42578125" style="5" bestFit="1" customWidth="1"/>
    <col min="11527" max="11776" width="9.140625" style="5"/>
    <col min="11777" max="11777" width="11" style="5" bestFit="1" customWidth="1"/>
    <col min="11778" max="11778" width="8.5703125" style="5" bestFit="1" customWidth="1"/>
    <col min="11779" max="11779" width="21.28515625" style="5" bestFit="1" customWidth="1"/>
    <col min="11780" max="11780" width="31.5703125" style="5" bestFit="1" customWidth="1"/>
    <col min="11781" max="11781" width="34.140625" style="5" bestFit="1" customWidth="1"/>
    <col min="11782" max="11782" width="26.42578125" style="5" bestFit="1" customWidth="1"/>
    <col min="11783" max="12032" width="9.140625" style="5"/>
    <col min="12033" max="12033" width="11" style="5" bestFit="1" customWidth="1"/>
    <col min="12034" max="12034" width="8.5703125" style="5" bestFit="1" customWidth="1"/>
    <col min="12035" max="12035" width="21.28515625" style="5" bestFit="1" customWidth="1"/>
    <col min="12036" max="12036" width="31.5703125" style="5" bestFit="1" customWidth="1"/>
    <col min="12037" max="12037" width="34.140625" style="5" bestFit="1" customWidth="1"/>
    <col min="12038" max="12038" width="26.42578125" style="5" bestFit="1" customWidth="1"/>
    <col min="12039" max="12288" width="9.140625" style="5"/>
    <col min="12289" max="12289" width="11" style="5" bestFit="1" customWidth="1"/>
    <col min="12290" max="12290" width="8.5703125" style="5" bestFit="1" customWidth="1"/>
    <col min="12291" max="12291" width="21.28515625" style="5" bestFit="1" customWidth="1"/>
    <col min="12292" max="12292" width="31.5703125" style="5" bestFit="1" customWidth="1"/>
    <col min="12293" max="12293" width="34.140625" style="5" bestFit="1" customWidth="1"/>
    <col min="12294" max="12294" width="26.42578125" style="5" bestFit="1" customWidth="1"/>
    <col min="12295" max="12544" width="9.140625" style="5"/>
    <col min="12545" max="12545" width="11" style="5" bestFit="1" customWidth="1"/>
    <col min="12546" max="12546" width="8.5703125" style="5" bestFit="1" customWidth="1"/>
    <col min="12547" max="12547" width="21.28515625" style="5" bestFit="1" customWidth="1"/>
    <col min="12548" max="12548" width="31.5703125" style="5" bestFit="1" customWidth="1"/>
    <col min="12549" max="12549" width="34.140625" style="5" bestFit="1" customWidth="1"/>
    <col min="12550" max="12550" width="26.42578125" style="5" bestFit="1" customWidth="1"/>
    <col min="12551" max="12800" width="9.140625" style="5"/>
    <col min="12801" max="12801" width="11" style="5" bestFit="1" customWidth="1"/>
    <col min="12802" max="12802" width="8.5703125" style="5" bestFit="1" customWidth="1"/>
    <col min="12803" max="12803" width="21.28515625" style="5" bestFit="1" customWidth="1"/>
    <col min="12804" max="12804" width="31.5703125" style="5" bestFit="1" customWidth="1"/>
    <col min="12805" max="12805" width="34.140625" style="5" bestFit="1" customWidth="1"/>
    <col min="12806" max="12806" width="26.42578125" style="5" bestFit="1" customWidth="1"/>
    <col min="12807" max="13056" width="9.140625" style="5"/>
    <col min="13057" max="13057" width="11" style="5" bestFit="1" customWidth="1"/>
    <col min="13058" max="13058" width="8.5703125" style="5" bestFit="1" customWidth="1"/>
    <col min="13059" max="13059" width="21.28515625" style="5" bestFit="1" customWidth="1"/>
    <col min="13060" max="13060" width="31.5703125" style="5" bestFit="1" customWidth="1"/>
    <col min="13061" max="13061" width="34.140625" style="5" bestFit="1" customWidth="1"/>
    <col min="13062" max="13062" width="26.42578125" style="5" bestFit="1" customWidth="1"/>
    <col min="13063" max="13312" width="9.140625" style="5"/>
    <col min="13313" max="13313" width="11" style="5" bestFit="1" customWidth="1"/>
    <col min="13314" max="13314" width="8.5703125" style="5" bestFit="1" customWidth="1"/>
    <col min="13315" max="13315" width="21.28515625" style="5" bestFit="1" customWidth="1"/>
    <col min="13316" max="13316" width="31.5703125" style="5" bestFit="1" customWidth="1"/>
    <col min="13317" max="13317" width="34.140625" style="5" bestFit="1" customWidth="1"/>
    <col min="13318" max="13318" width="26.42578125" style="5" bestFit="1" customWidth="1"/>
    <col min="13319" max="13568" width="9.140625" style="5"/>
    <col min="13569" max="13569" width="11" style="5" bestFit="1" customWidth="1"/>
    <col min="13570" max="13570" width="8.5703125" style="5" bestFit="1" customWidth="1"/>
    <col min="13571" max="13571" width="21.28515625" style="5" bestFit="1" customWidth="1"/>
    <col min="13572" max="13572" width="31.5703125" style="5" bestFit="1" customWidth="1"/>
    <col min="13573" max="13573" width="34.140625" style="5" bestFit="1" customWidth="1"/>
    <col min="13574" max="13574" width="26.42578125" style="5" bestFit="1" customWidth="1"/>
    <col min="13575" max="13824" width="9.140625" style="5"/>
    <col min="13825" max="13825" width="11" style="5" bestFit="1" customWidth="1"/>
    <col min="13826" max="13826" width="8.5703125" style="5" bestFit="1" customWidth="1"/>
    <col min="13827" max="13827" width="21.28515625" style="5" bestFit="1" customWidth="1"/>
    <col min="13828" max="13828" width="31.5703125" style="5" bestFit="1" customWidth="1"/>
    <col min="13829" max="13829" width="34.140625" style="5" bestFit="1" customWidth="1"/>
    <col min="13830" max="13830" width="26.42578125" style="5" bestFit="1" customWidth="1"/>
    <col min="13831" max="14080" width="9.140625" style="5"/>
    <col min="14081" max="14081" width="11" style="5" bestFit="1" customWidth="1"/>
    <col min="14082" max="14082" width="8.5703125" style="5" bestFit="1" customWidth="1"/>
    <col min="14083" max="14083" width="21.28515625" style="5" bestFit="1" customWidth="1"/>
    <col min="14084" max="14084" width="31.5703125" style="5" bestFit="1" customWidth="1"/>
    <col min="14085" max="14085" width="34.140625" style="5" bestFit="1" customWidth="1"/>
    <col min="14086" max="14086" width="26.42578125" style="5" bestFit="1" customWidth="1"/>
    <col min="14087" max="14336" width="9.140625" style="5"/>
    <col min="14337" max="14337" width="11" style="5" bestFit="1" customWidth="1"/>
    <col min="14338" max="14338" width="8.5703125" style="5" bestFit="1" customWidth="1"/>
    <col min="14339" max="14339" width="21.28515625" style="5" bestFit="1" customWidth="1"/>
    <col min="14340" max="14340" width="31.5703125" style="5" bestFit="1" customWidth="1"/>
    <col min="14341" max="14341" width="34.140625" style="5" bestFit="1" customWidth="1"/>
    <col min="14342" max="14342" width="26.42578125" style="5" bestFit="1" customWidth="1"/>
    <col min="14343" max="14592" width="9.140625" style="5"/>
    <col min="14593" max="14593" width="11" style="5" bestFit="1" customWidth="1"/>
    <col min="14594" max="14594" width="8.5703125" style="5" bestFit="1" customWidth="1"/>
    <col min="14595" max="14595" width="21.28515625" style="5" bestFit="1" customWidth="1"/>
    <col min="14596" max="14596" width="31.5703125" style="5" bestFit="1" customWidth="1"/>
    <col min="14597" max="14597" width="34.140625" style="5" bestFit="1" customWidth="1"/>
    <col min="14598" max="14598" width="26.42578125" style="5" bestFit="1" customWidth="1"/>
    <col min="14599" max="14848" width="9.140625" style="5"/>
    <col min="14849" max="14849" width="11" style="5" bestFit="1" customWidth="1"/>
    <col min="14850" max="14850" width="8.5703125" style="5" bestFit="1" customWidth="1"/>
    <col min="14851" max="14851" width="21.28515625" style="5" bestFit="1" customWidth="1"/>
    <col min="14852" max="14852" width="31.5703125" style="5" bestFit="1" customWidth="1"/>
    <col min="14853" max="14853" width="34.140625" style="5" bestFit="1" customWidth="1"/>
    <col min="14854" max="14854" width="26.42578125" style="5" bestFit="1" customWidth="1"/>
    <col min="14855" max="15104" width="9.140625" style="5"/>
    <col min="15105" max="15105" width="11" style="5" bestFit="1" customWidth="1"/>
    <col min="15106" max="15106" width="8.5703125" style="5" bestFit="1" customWidth="1"/>
    <col min="15107" max="15107" width="21.28515625" style="5" bestFit="1" customWidth="1"/>
    <col min="15108" max="15108" width="31.5703125" style="5" bestFit="1" customWidth="1"/>
    <col min="15109" max="15109" width="34.140625" style="5" bestFit="1" customWidth="1"/>
    <col min="15110" max="15110" width="26.42578125" style="5" bestFit="1" customWidth="1"/>
    <col min="15111" max="15360" width="9.140625" style="5"/>
    <col min="15361" max="15361" width="11" style="5" bestFit="1" customWidth="1"/>
    <col min="15362" max="15362" width="8.5703125" style="5" bestFit="1" customWidth="1"/>
    <col min="15363" max="15363" width="21.28515625" style="5" bestFit="1" customWidth="1"/>
    <col min="15364" max="15364" width="31.5703125" style="5" bestFit="1" customWidth="1"/>
    <col min="15365" max="15365" width="34.140625" style="5" bestFit="1" customWidth="1"/>
    <col min="15366" max="15366" width="26.42578125" style="5" bestFit="1" customWidth="1"/>
    <col min="15367" max="15616" width="9.140625" style="5"/>
    <col min="15617" max="15617" width="11" style="5" bestFit="1" customWidth="1"/>
    <col min="15618" max="15618" width="8.5703125" style="5" bestFit="1" customWidth="1"/>
    <col min="15619" max="15619" width="21.28515625" style="5" bestFit="1" customWidth="1"/>
    <col min="15620" max="15620" width="31.5703125" style="5" bestFit="1" customWidth="1"/>
    <col min="15621" max="15621" width="34.140625" style="5" bestFit="1" customWidth="1"/>
    <col min="15622" max="15622" width="26.42578125" style="5" bestFit="1" customWidth="1"/>
    <col min="15623" max="15872" width="9.140625" style="5"/>
    <col min="15873" max="15873" width="11" style="5" bestFit="1" customWidth="1"/>
    <col min="15874" max="15874" width="8.5703125" style="5" bestFit="1" customWidth="1"/>
    <col min="15875" max="15875" width="21.28515625" style="5" bestFit="1" customWidth="1"/>
    <col min="15876" max="15876" width="31.5703125" style="5" bestFit="1" customWidth="1"/>
    <col min="15877" max="15877" width="34.140625" style="5" bestFit="1" customWidth="1"/>
    <col min="15878" max="15878" width="26.42578125" style="5" bestFit="1" customWidth="1"/>
    <col min="15879" max="16128" width="9.140625" style="5"/>
    <col min="16129" max="16129" width="11" style="5" bestFit="1" customWidth="1"/>
    <col min="16130" max="16130" width="8.5703125" style="5" bestFit="1" customWidth="1"/>
    <col min="16131" max="16131" width="21.28515625" style="5" bestFit="1" customWidth="1"/>
    <col min="16132" max="16132" width="31.5703125" style="5" bestFit="1" customWidth="1"/>
    <col min="16133" max="16133" width="34.140625" style="5" bestFit="1" customWidth="1"/>
    <col min="16134" max="16134" width="26.42578125" style="5" bestFit="1" customWidth="1"/>
    <col min="16135" max="16384" width="9.140625" style="5"/>
  </cols>
  <sheetData>
    <row r="1" spans="1:6" ht="15" customHeight="1" thickBot="1" x14ac:dyDescent="0.2">
      <c r="A1" s="56" t="s">
        <v>290</v>
      </c>
      <c r="B1" s="56" t="s">
        <v>132</v>
      </c>
      <c r="C1" s="1" t="s">
        <v>291</v>
      </c>
      <c r="D1" s="2" t="s">
        <v>134</v>
      </c>
      <c r="E1" s="56" t="s">
        <v>133</v>
      </c>
      <c r="F1" s="39" t="s">
        <v>134</v>
      </c>
    </row>
    <row r="2" spans="1:6" ht="20.100000000000001" customHeight="1" x14ac:dyDescent="0.15">
      <c r="A2" s="131" t="s">
        <v>0</v>
      </c>
      <c r="B2" s="131">
        <v>1</v>
      </c>
      <c r="C2" s="43" t="s">
        <v>292</v>
      </c>
      <c r="D2" s="58" t="s">
        <v>80</v>
      </c>
      <c r="E2" s="59" t="s">
        <v>293</v>
      </c>
      <c r="F2" s="60" t="s">
        <v>69</v>
      </c>
    </row>
    <row r="3" spans="1:6" ht="20.100000000000001" customHeight="1" x14ac:dyDescent="0.15">
      <c r="A3" s="132"/>
      <c r="B3" s="132"/>
      <c r="C3" s="46" t="s">
        <v>294</v>
      </c>
      <c r="D3" s="61" t="s">
        <v>7</v>
      </c>
      <c r="E3" s="62" t="s">
        <v>295</v>
      </c>
      <c r="F3" s="63" t="s">
        <v>296</v>
      </c>
    </row>
    <row r="4" spans="1:6" ht="20.100000000000001" customHeight="1" x14ac:dyDescent="0.15">
      <c r="A4" s="132"/>
      <c r="B4" s="132"/>
      <c r="C4" s="46" t="s">
        <v>297</v>
      </c>
      <c r="D4" s="61" t="s">
        <v>80</v>
      </c>
      <c r="E4" s="62" t="s">
        <v>298</v>
      </c>
      <c r="F4" s="63" t="s">
        <v>38</v>
      </c>
    </row>
    <row r="5" spans="1:6" ht="20.100000000000001" customHeight="1" x14ac:dyDescent="0.15">
      <c r="A5" s="132"/>
      <c r="B5" s="132"/>
      <c r="C5" s="46" t="s">
        <v>299</v>
      </c>
      <c r="D5" s="61" t="s">
        <v>36</v>
      </c>
      <c r="E5" s="62" t="s">
        <v>300</v>
      </c>
      <c r="F5" s="63" t="s">
        <v>79</v>
      </c>
    </row>
    <row r="6" spans="1:6" ht="20.100000000000001" customHeight="1" x14ac:dyDescent="0.15">
      <c r="A6" s="132"/>
      <c r="B6" s="132"/>
      <c r="C6" s="46" t="s">
        <v>301</v>
      </c>
      <c r="D6" s="61" t="s">
        <v>80</v>
      </c>
      <c r="E6" s="62" t="s">
        <v>302</v>
      </c>
      <c r="F6" s="63" t="s">
        <v>69</v>
      </c>
    </row>
    <row r="7" spans="1:6" ht="20.100000000000001" customHeight="1" x14ac:dyDescent="0.15">
      <c r="A7" s="132"/>
      <c r="B7" s="132"/>
      <c r="C7" s="46" t="s">
        <v>303</v>
      </c>
      <c r="D7" s="61" t="s">
        <v>31</v>
      </c>
      <c r="E7" s="62" t="s">
        <v>304</v>
      </c>
      <c r="F7" s="63" t="s">
        <v>79</v>
      </c>
    </row>
    <row r="8" spans="1:6" ht="20.100000000000001" customHeight="1" x14ac:dyDescent="0.15">
      <c r="A8" s="132"/>
      <c r="B8" s="132"/>
      <c r="C8" s="46" t="s">
        <v>305</v>
      </c>
      <c r="D8" s="61" t="s">
        <v>7</v>
      </c>
      <c r="E8" s="62" t="s">
        <v>306</v>
      </c>
      <c r="F8" s="63" t="s">
        <v>38</v>
      </c>
    </row>
    <row r="9" spans="1:6" ht="20.100000000000001" customHeight="1" x14ac:dyDescent="0.15">
      <c r="A9" s="132"/>
      <c r="B9" s="132"/>
      <c r="C9" s="46" t="s">
        <v>307</v>
      </c>
      <c r="D9" s="61" t="s">
        <v>80</v>
      </c>
      <c r="E9" s="62" t="s">
        <v>308</v>
      </c>
      <c r="F9" s="63" t="s">
        <v>69</v>
      </c>
    </row>
    <row r="10" spans="1:6" ht="20.100000000000001" customHeight="1" x14ac:dyDescent="0.15">
      <c r="A10" s="132"/>
      <c r="B10" s="132"/>
      <c r="C10" s="46" t="s">
        <v>309</v>
      </c>
      <c r="D10" s="61" t="s">
        <v>1</v>
      </c>
      <c r="E10" s="62" t="s">
        <v>310</v>
      </c>
      <c r="F10" s="63" t="s">
        <v>38</v>
      </c>
    </row>
    <row r="11" spans="1:6" ht="20.100000000000001" customHeight="1" thickBot="1" x14ac:dyDescent="0.2">
      <c r="A11" s="132"/>
      <c r="B11" s="134"/>
      <c r="C11" s="48" t="s">
        <v>311</v>
      </c>
      <c r="D11" s="64" t="s">
        <v>80</v>
      </c>
      <c r="E11" s="65"/>
      <c r="F11" s="66"/>
    </row>
    <row r="12" spans="1:6" ht="20.100000000000001" customHeight="1" x14ac:dyDescent="0.15">
      <c r="A12" s="132"/>
      <c r="B12" s="131">
        <v>2</v>
      </c>
      <c r="C12" s="43" t="s">
        <v>312</v>
      </c>
      <c r="D12" s="58" t="s">
        <v>17</v>
      </c>
      <c r="E12" s="59" t="s">
        <v>313</v>
      </c>
      <c r="F12" s="60" t="s">
        <v>45</v>
      </c>
    </row>
    <row r="13" spans="1:6" ht="20.100000000000001" customHeight="1" x14ac:dyDescent="0.15">
      <c r="A13" s="132"/>
      <c r="B13" s="132"/>
      <c r="C13" s="46" t="s">
        <v>314</v>
      </c>
      <c r="D13" s="61" t="s">
        <v>3</v>
      </c>
      <c r="E13" s="62" t="s">
        <v>315</v>
      </c>
      <c r="F13" s="63" t="s">
        <v>18</v>
      </c>
    </row>
    <row r="14" spans="1:6" ht="20.100000000000001" customHeight="1" x14ac:dyDescent="0.15">
      <c r="A14" s="132"/>
      <c r="B14" s="132"/>
      <c r="C14" s="46" t="s">
        <v>316</v>
      </c>
      <c r="D14" s="61" t="s">
        <v>3</v>
      </c>
      <c r="E14" s="62" t="s">
        <v>317</v>
      </c>
      <c r="F14" s="63" t="s">
        <v>318</v>
      </c>
    </row>
    <row r="15" spans="1:6" ht="20.100000000000001" customHeight="1" x14ac:dyDescent="0.15">
      <c r="A15" s="132"/>
      <c r="B15" s="132"/>
      <c r="C15" s="46" t="s">
        <v>319</v>
      </c>
      <c r="D15" s="61" t="s">
        <v>3</v>
      </c>
      <c r="E15" s="62" t="s">
        <v>320</v>
      </c>
      <c r="F15" s="63" t="s">
        <v>33</v>
      </c>
    </row>
    <row r="16" spans="1:6" ht="20.100000000000001" customHeight="1" x14ac:dyDescent="0.15">
      <c r="A16" s="132"/>
      <c r="B16" s="132"/>
      <c r="C16" s="46" t="s">
        <v>321</v>
      </c>
      <c r="D16" s="61" t="s">
        <v>44</v>
      </c>
      <c r="E16" s="62" t="s">
        <v>322</v>
      </c>
      <c r="F16" s="63" t="s">
        <v>10</v>
      </c>
    </row>
    <row r="17" spans="1:6" ht="20.100000000000001" customHeight="1" thickBot="1" x14ac:dyDescent="0.2">
      <c r="A17" s="132"/>
      <c r="B17" s="134"/>
      <c r="C17" s="48" t="s">
        <v>323</v>
      </c>
      <c r="D17" s="64" t="s">
        <v>324</v>
      </c>
      <c r="E17" s="67" t="s">
        <v>325</v>
      </c>
      <c r="F17" s="68" t="s">
        <v>326</v>
      </c>
    </row>
    <row r="18" spans="1:6" ht="20.100000000000001" customHeight="1" x14ac:dyDescent="0.15">
      <c r="A18" s="132"/>
      <c r="B18" s="131">
        <v>3</v>
      </c>
      <c r="C18" s="43" t="s">
        <v>327</v>
      </c>
      <c r="D18" s="58" t="s">
        <v>62</v>
      </c>
      <c r="E18" s="59" t="s">
        <v>328</v>
      </c>
      <c r="F18" s="60" t="s">
        <v>30</v>
      </c>
    </row>
    <row r="19" spans="1:6" ht="20.100000000000001" customHeight="1" x14ac:dyDescent="0.15">
      <c r="A19" s="132"/>
      <c r="B19" s="132"/>
      <c r="C19" s="46" t="s">
        <v>329</v>
      </c>
      <c r="D19" s="61" t="s">
        <v>3</v>
      </c>
      <c r="E19" s="62" t="s">
        <v>330</v>
      </c>
      <c r="F19" s="63" t="s">
        <v>33</v>
      </c>
    </row>
    <row r="20" spans="1:6" ht="20.100000000000001" customHeight="1" x14ac:dyDescent="0.15">
      <c r="A20" s="132"/>
      <c r="B20" s="132"/>
      <c r="C20" s="46" t="s">
        <v>331</v>
      </c>
      <c r="D20" s="61" t="s">
        <v>3</v>
      </c>
      <c r="E20" s="62" t="s">
        <v>332</v>
      </c>
      <c r="F20" s="63" t="s">
        <v>10</v>
      </c>
    </row>
    <row r="21" spans="1:6" ht="20.100000000000001" customHeight="1" x14ac:dyDescent="0.15">
      <c r="A21" s="132"/>
      <c r="B21" s="132"/>
      <c r="C21" s="46" t="s">
        <v>333</v>
      </c>
      <c r="D21" s="61" t="s">
        <v>3</v>
      </c>
      <c r="E21" s="62" t="s">
        <v>334</v>
      </c>
      <c r="F21" s="63" t="s">
        <v>335</v>
      </c>
    </row>
    <row r="22" spans="1:6" ht="20.100000000000001" customHeight="1" thickBot="1" x14ac:dyDescent="0.2">
      <c r="A22" s="134"/>
      <c r="B22" s="134"/>
      <c r="C22" s="48" t="s">
        <v>336</v>
      </c>
      <c r="D22" s="64" t="s">
        <v>3</v>
      </c>
      <c r="E22" s="67" t="s">
        <v>337</v>
      </c>
      <c r="F22" s="68" t="s">
        <v>13</v>
      </c>
    </row>
    <row r="23" spans="1:6" ht="20.100000000000001" customHeight="1" x14ac:dyDescent="0.15">
      <c r="A23" s="131" t="s">
        <v>35</v>
      </c>
      <c r="B23" s="131">
        <v>1</v>
      </c>
      <c r="C23" s="43" t="s">
        <v>338</v>
      </c>
      <c r="D23" s="58" t="s">
        <v>37</v>
      </c>
      <c r="E23" s="59" t="s">
        <v>339</v>
      </c>
      <c r="F23" s="60" t="s">
        <v>80</v>
      </c>
    </row>
    <row r="24" spans="1:6" ht="20.100000000000001" customHeight="1" x14ac:dyDescent="0.15">
      <c r="A24" s="132"/>
      <c r="B24" s="132"/>
      <c r="C24" s="46" t="s">
        <v>340</v>
      </c>
      <c r="D24" s="61" t="s">
        <v>36</v>
      </c>
    </row>
    <row r="25" spans="1:6" ht="20.100000000000001" customHeight="1" x14ac:dyDescent="0.15">
      <c r="A25" s="132"/>
      <c r="B25" s="132"/>
      <c r="C25" s="46" t="s">
        <v>342</v>
      </c>
      <c r="D25" s="61" t="s">
        <v>37</v>
      </c>
      <c r="E25" s="62" t="s">
        <v>343</v>
      </c>
      <c r="F25" s="63" t="s">
        <v>68</v>
      </c>
    </row>
    <row r="26" spans="1:6" ht="20.100000000000001" customHeight="1" x14ac:dyDescent="0.15">
      <c r="A26" s="132"/>
      <c r="B26" s="132"/>
      <c r="C26" s="46" t="s">
        <v>344</v>
      </c>
      <c r="D26" s="61" t="s">
        <v>7</v>
      </c>
      <c r="E26" s="62" t="s">
        <v>345</v>
      </c>
      <c r="F26" s="63" t="s">
        <v>346</v>
      </c>
    </row>
    <row r="27" spans="1:6" ht="20.100000000000001" customHeight="1" x14ac:dyDescent="0.15">
      <c r="A27" s="132"/>
      <c r="B27" s="132"/>
      <c r="C27" s="46" t="s">
        <v>347</v>
      </c>
      <c r="D27" s="61" t="s">
        <v>37</v>
      </c>
      <c r="E27" s="62" t="s">
        <v>348</v>
      </c>
      <c r="F27" s="63" t="s">
        <v>2</v>
      </c>
    </row>
    <row r="28" spans="1:6" ht="20.100000000000001" customHeight="1" x14ac:dyDescent="0.15">
      <c r="A28" s="132"/>
      <c r="B28" s="132"/>
      <c r="C28" s="46" t="s">
        <v>349</v>
      </c>
      <c r="D28" s="61" t="s">
        <v>36</v>
      </c>
      <c r="E28" s="62" t="s">
        <v>350</v>
      </c>
      <c r="F28" s="63" t="s">
        <v>80</v>
      </c>
    </row>
    <row r="29" spans="1:6" ht="20.100000000000001" customHeight="1" x14ac:dyDescent="0.15">
      <c r="A29" s="132"/>
      <c r="B29" s="132"/>
      <c r="C29" s="46" t="s">
        <v>351</v>
      </c>
      <c r="D29" s="61" t="s">
        <v>7</v>
      </c>
      <c r="E29" s="62" t="s">
        <v>352</v>
      </c>
      <c r="F29" s="63" t="s">
        <v>68</v>
      </c>
    </row>
    <row r="30" spans="1:6" ht="20.100000000000001" customHeight="1" x14ac:dyDescent="0.15">
      <c r="A30" s="132"/>
      <c r="B30" s="132"/>
      <c r="C30" s="46" t="s">
        <v>353</v>
      </c>
      <c r="D30" s="61" t="s">
        <v>36</v>
      </c>
      <c r="E30" s="62" t="s">
        <v>354</v>
      </c>
      <c r="F30" s="63" t="s">
        <v>346</v>
      </c>
    </row>
    <row r="31" spans="1:6" ht="20.100000000000001" customHeight="1" x14ac:dyDescent="0.15">
      <c r="A31" s="132"/>
      <c r="B31" s="132"/>
      <c r="C31" s="46" t="s">
        <v>355</v>
      </c>
      <c r="D31" s="61" t="s">
        <v>7</v>
      </c>
      <c r="E31" s="62" t="s">
        <v>356</v>
      </c>
      <c r="F31" s="63" t="s">
        <v>84</v>
      </c>
    </row>
    <row r="32" spans="1:6" ht="20.100000000000001" customHeight="1" x14ac:dyDescent="0.15">
      <c r="A32" s="132"/>
      <c r="B32" s="132"/>
      <c r="C32" s="46" t="s">
        <v>357</v>
      </c>
      <c r="D32" s="61" t="s">
        <v>36</v>
      </c>
      <c r="E32" s="62" t="s">
        <v>358</v>
      </c>
      <c r="F32" s="63" t="s">
        <v>80</v>
      </c>
    </row>
    <row r="33" spans="1:6" ht="20.100000000000001" customHeight="1" x14ac:dyDescent="0.15">
      <c r="A33" s="132"/>
      <c r="B33" s="132"/>
      <c r="C33" s="46" t="s">
        <v>359</v>
      </c>
      <c r="D33" s="61" t="s">
        <v>7</v>
      </c>
      <c r="E33" s="62" t="s">
        <v>360</v>
      </c>
      <c r="F33" s="63" t="s">
        <v>346</v>
      </c>
    </row>
    <row r="34" spans="1:6" ht="20.100000000000001" customHeight="1" x14ac:dyDescent="0.15">
      <c r="A34" s="132"/>
      <c r="B34" s="132"/>
      <c r="C34" s="46" t="s">
        <v>361</v>
      </c>
      <c r="D34" s="61" t="s">
        <v>36</v>
      </c>
      <c r="E34" s="62" t="s">
        <v>362</v>
      </c>
      <c r="F34" s="63" t="s">
        <v>68</v>
      </c>
    </row>
    <row r="35" spans="1:6" ht="20.100000000000001" customHeight="1" x14ac:dyDescent="0.15">
      <c r="A35" s="132"/>
      <c r="B35" s="132"/>
      <c r="C35" s="46" t="s">
        <v>363</v>
      </c>
      <c r="D35" s="61" t="s">
        <v>37</v>
      </c>
      <c r="E35" s="62" t="s">
        <v>364</v>
      </c>
      <c r="F35" s="63" t="s">
        <v>80</v>
      </c>
    </row>
    <row r="36" spans="1:6" ht="20.100000000000001" customHeight="1" x14ac:dyDescent="0.15">
      <c r="A36" s="132"/>
      <c r="B36" s="132"/>
      <c r="C36" s="46" t="s">
        <v>365</v>
      </c>
      <c r="D36" s="61" t="s">
        <v>89</v>
      </c>
      <c r="E36" s="62" t="s">
        <v>366</v>
      </c>
      <c r="F36" s="63" t="s">
        <v>296</v>
      </c>
    </row>
    <row r="37" spans="1:6" ht="20.100000000000001" customHeight="1" thickBot="1" x14ac:dyDescent="0.2">
      <c r="A37" s="132"/>
      <c r="B37" s="134"/>
      <c r="C37" s="48" t="s">
        <v>367</v>
      </c>
      <c r="D37" s="64" t="s">
        <v>368</v>
      </c>
      <c r="E37" s="67" t="s">
        <v>369</v>
      </c>
      <c r="F37" s="68" t="s">
        <v>80</v>
      </c>
    </row>
    <row r="38" spans="1:6" ht="20.100000000000001" customHeight="1" x14ac:dyDescent="0.15">
      <c r="A38" s="132"/>
      <c r="B38" s="131">
        <v>2</v>
      </c>
      <c r="C38" s="43" t="s">
        <v>370</v>
      </c>
      <c r="D38" s="58" t="s">
        <v>45</v>
      </c>
      <c r="E38" s="59" t="s">
        <v>371</v>
      </c>
      <c r="F38" s="60" t="s">
        <v>78</v>
      </c>
    </row>
    <row r="39" spans="1:6" ht="20.100000000000001" customHeight="1" x14ac:dyDescent="0.15">
      <c r="A39" s="132"/>
      <c r="B39" s="132"/>
      <c r="C39" s="46" t="s">
        <v>372</v>
      </c>
      <c r="D39" s="61" t="s">
        <v>80</v>
      </c>
      <c r="E39" s="62" t="s">
        <v>373</v>
      </c>
      <c r="F39" s="63" t="s">
        <v>31</v>
      </c>
    </row>
    <row r="40" spans="1:6" ht="20.100000000000001" customHeight="1" x14ac:dyDescent="0.15">
      <c r="A40" s="132"/>
      <c r="B40" s="132"/>
      <c r="C40" s="46" t="s">
        <v>374</v>
      </c>
      <c r="D40" s="61" t="s">
        <v>375</v>
      </c>
      <c r="E40" s="62" t="s">
        <v>376</v>
      </c>
      <c r="F40" s="63" t="s">
        <v>38</v>
      </c>
    </row>
    <row r="41" spans="1:6" ht="20.100000000000001" customHeight="1" x14ac:dyDescent="0.15">
      <c r="A41" s="132"/>
      <c r="B41" s="132"/>
      <c r="C41" s="46" t="s">
        <v>377</v>
      </c>
      <c r="D41" s="61" t="s">
        <v>80</v>
      </c>
      <c r="E41" s="62" t="s">
        <v>378</v>
      </c>
      <c r="F41" s="63" t="s">
        <v>7</v>
      </c>
    </row>
    <row r="42" spans="1:6" ht="20.100000000000001" customHeight="1" x14ac:dyDescent="0.15">
      <c r="A42" s="132"/>
      <c r="B42" s="132"/>
      <c r="C42" s="46" t="s">
        <v>379</v>
      </c>
      <c r="D42" s="61" t="s">
        <v>5</v>
      </c>
      <c r="E42" s="62" t="s">
        <v>380</v>
      </c>
      <c r="F42" s="63" t="s">
        <v>1</v>
      </c>
    </row>
    <row r="43" spans="1:6" ht="20.100000000000001" customHeight="1" x14ac:dyDescent="0.15">
      <c r="A43" s="132"/>
      <c r="B43" s="132"/>
      <c r="C43" s="46" t="s">
        <v>381</v>
      </c>
      <c r="D43" s="61" t="s">
        <v>79</v>
      </c>
      <c r="E43" s="62" t="s">
        <v>382</v>
      </c>
      <c r="F43" s="63" t="s">
        <v>7</v>
      </c>
    </row>
    <row r="44" spans="1:6" ht="20.100000000000001" customHeight="1" x14ac:dyDescent="0.15">
      <c r="A44" s="132"/>
      <c r="B44" s="132"/>
      <c r="C44" s="46" t="s">
        <v>383</v>
      </c>
      <c r="D44" s="61" t="s">
        <v>80</v>
      </c>
      <c r="E44" s="62" t="s">
        <v>384</v>
      </c>
      <c r="F44" s="63" t="s">
        <v>11</v>
      </c>
    </row>
    <row r="45" spans="1:6" ht="20.100000000000001" customHeight="1" x14ac:dyDescent="0.15">
      <c r="A45" s="132"/>
      <c r="B45" s="132"/>
      <c r="C45" s="46" t="s">
        <v>385</v>
      </c>
      <c r="D45" s="61" t="s">
        <v>5</v>
      </c>
      <c r="E45" s="62" t="s">
        <v>4</v>
      </c>
      <c r="F45" s="63" t="s">
        <v>1</v>
      </c>
    </row>
    <row r="46" spans="1:6" ht="20.100000000000001" customHeight="1" x14ac:dyDescent="0.15">
      <c r="A46" s="132"/>
      <c r="B46" s="132"/>
      <c r="C46" s="46" t="s">
        <v>386</v>
      </c>
      <c r="D46" s="61" t="s">
        <v>80</v>
      </c>
      <c r="E46" s="62" t="s">
        <v>387</v>
      </c>
      <c r="F46" s="63" t="s">
        <v>10</v>
      </c>
    </row>
    <row r="47" spans="1:6" ht="20.100000000000001" customHeight="1" x14ac:dyDescent="0.15">
      <c r="A47" s="132"/>
      <c r="B47" s="132"/>
      <c r="C47" s="46" t="s">
        <v>388</v>
      </c>
      <c r="D47" s="61" t="s">
        <v>18</v>
      </c>
      <c r="E47" s="62" t="s">
        <v>389</v>
      </c>
      <c r="F47" s="63" t="s">
        <v>38</v>
      </c>
    </row>
    <row r="48" spans="1:6" ht="20.100000000000001" customHeight="1" x14ac:dyDescent="0.15">
      <c r="A48" s="132"/>
      <c r="B48" s="132"/>
      <c r="C48" s="46" t="s">
        <v>390</v>
      </c>
      <c r="D48" s="61" t="s">
        <v>5</v>
      </c>
      <c r="E48" s="62" t="s">
        <v>391</v>
      </c>
      <c r="F48" s="63" t="s">
        <v>7</v>
      </c>
    </row>
    <row r="49" spans="1:6" ht="20.100000000000001" customHeight="1" x14ac:dyDescent="0.15">
      <c r="A49" s="132"/>
      <c r="B49" s="132"/>
      <c r="C49" s="46" t="s">
        <v>392</v>
      </c>
      <c r="D49" s="61" t="s">
        <v>80</v>
      </c>
      <c r="E49" s="62" t="s">
        <v>393</v>
      </c>
      <c r="F49" s="63" t="s">
        <v>38</v>
      </c>
    </row>
    <row r="50" spans="1:6" ht="20.100000000000001" customHeight="1" x14ac:dyDescent="0.15">
      <c r="A50" s="132"/>
      <c r="B50" s="132"/>
      <c r="C50" s="46" t="s">
        <v>394</v>
      </c>
      <c r="D50" s="61" t="s">
        <v>5</v>
      </c>
      <c r="E50" s="62" t="s">
        <v>6</v>
      </c>
      <c r="F50" s="63" t="s">
        <v>1</v>
      </c>
    </row>
    <row r="51" spans="1:6" ht="20.100000000000001" customHeight="1" x14ac:dyDescent="0.15">
      <c r="A51" s="132"/>
      <c r="B51" s="132"/>
      <c r="C51" s="46" t="s">
        <v>395</v>
      </c>
      <c r="D51" s="61" t="s">
        <v>45</v>
      </c>
      <c r="E51" s="62" t="s">
        <v>396</v>
      </c>
      <c r="F51" s="63" t="s">
        <v>7</v>
      </c>
    </row>
    <row r="52" spans="1:6" ht="20.100000000000001" customHeight="1" thickBot="1" x14ac:dyDescent="0.2">
      <c r="A52" s="132"/>
      <c r="B52" s="134"/>
      <c r="C52" s="48" t="s">
        <v>397</v>
      </c>
      <c r="D52" s="64" t="s">
        <v>5</v>
      </c>
      <c r="E52" s="67" t="s">
        <v>26</v>
      </c>
      <c r="F52" s="68" t="s">
        <v>38</v>
      </c>
    </row>
    <row r="53" spans="1:6" ht="20.100000000000001" customHeight="1" x14ac:dyDescent="0.15">
      <c r="A53" s="132"/>
      <c r="B53" s="131">
        <v>3</v>
      </c>
      <c r="C53" s="43" t="s">
        <v>398</v>
      </c>
      <c r="D53" s="58" t="s">
        <v>44</v>
      </c>
      <c r="E53" s="59" t="s">
        <v>399</v>
      </c>
      <c r="F53" s="60" t="s">
        <v>45</v>
      </c>
    </row>
    <row r="54" spans="1:6" ht="20.100000000000001" customHeight="1" x14ac:dyDescent="0.15">
      <c r="A54" s="132"/>
      <c r="B54" s="132"/>
      <c r="C54" s="46" t="s">
        <v>400</v>
      </c>
      <c r="D54" s="61" t="s">
        <v>22</v>
      </c>
      <c r="E54" s="62" t="s">
        <v>401</v>
      </c>
      <c r="F54" s="63" t="s">
        <v>84</v>
      </c>
    </row>
    <row r="55" spans="1:6" ht="20.100000000000001" customHeight="1" x14ac:dyDescent="0.15">
      <c r="A55" s="132"/>
      <c r="B55" s="132"/>
      <c r="C55" s="46" t="s">
        <v>402</v>
      </c>
      <c r="D55" s="61" t="s">
        <v>44</v>
      </c>
      <c r="E55" s="62" t="s">
        <v>403</v>
      </c>
      <c r="F55" s="63" t="s">
        <v>14</v>
      </c>
    </row>
    <row r="56" spans="1:6" ht="20.100000000000001" customHeight="1" x14ac:dyDescent="0.15">
      <c r="A56" s="132"/>
      <c r="B56" s="132"/>
      <c r="C56" s="46" t="s">
        <v>404</v>
      </c>
      <c r="D56" s="61" t="s">
        <v>42</v>
      </c>
      <c r="E56" s="62" t="s">
        <v>405</v>
      </c>
      <c r="F56" s="63" t="s">
        <v>18</v>
      </c>
    </row>
    <row r="57" spans="1:6" ht="20.100000000000001" customHeight="1" x14ac:dyDescent="0.15">
      <c r="A57" s="132"/>
      <c r="B57" s="132"/>
      <c r="C57" s="46" t="s">
        <v>406</v>
      </c>
      <c r="D57" s="61" t="s">
        <v>44</v>
      </c>
      <c r="E57" s="62" t="s">
        <v>407</v>
      </c>
      <c r="F57" s="63" t="s">
        <v>10</v>
      </c>
    </row>
    <row r="58" spans="1:6" ht="20.100000000000001" customHeight="1" x14ac:dyDescent="0.15">
      <c r="A58" s="132"/>
      <c r="B58" s="132"/>
      <c r="C58" s="46" t="s">
        <v>408</v>
      </c>
      <c r="D58" s="61" t="s">
        <v>23</v>
      </c>
      <c r="E58" s="62" t="s">
        <v>409</v>
      </c>
      <c r="F58" s="63" t="s">
        <v>14</v>
      </c>
    </row>
    <row r="59" spans="1:6" ht="20.100000000000001" customHeight="1" x14ac:dyDescent="0.15">
      <c r="A59" s="132"/>
      <c r="B59" s="132"/>
      <c r="C59" s="46" t="s">
        <v>410</v>
      </c>
      <c r="D59" s="61" t="s">
        <v>44</v>
      </c>
      <c r="E59" s="62" t="s">
        <v>411</v>
      </c>
      <c r="F59" s="63" t="s">
        <v>45</v>
      </c>
    </row>
    <row r="60" spans="1:6" ht="20.100000000000001" customHeight="1" x14ac:dyDescent="0.15">
      <c r="A60" s="132"/>
      <c r="B60" s="132"/>
      <c r="C60" s="46" t="s">
        <v>50</v>
      </c>
      <c r="D60" s="61" t="s">
        <v>17</v>
      </c>
      <c r="E60" s="62" t="s">
        <v>412</v>
      </c>
      <c r="F60" s="63" t="s">
        <v>10</v>
      </c>
    </row>
    <row r="61" spans="1:6" ht="20.100000000000001" customHeight="1" x14ac:dyDescent="0.15">
      <c r="A61" s="132"/>
      <c r="B61" s="132"/>
      <c r="C61" s="46" t="s">
        <v>413</v>
      </c>
      <c r="D61" s="61" t="s">
        <v>42</v>
      </c>
      <c r="E61" s="62" t="s">
        <v>414</v>
      </c>
      <c r="F61" s="63" t="s">
        <v>14</v>
      </c>
    </row>
    <row r="62" spans="1:6" ht="20.100000000000001" customHeight="1" x14ac:dyDescent="0.15">
      <c r="A62" s="132"/>
      <c r="B62" s="132"/>
      <c r="C62" s="46" t="s">
        <v>415</v>
      </c>
      <c r="D62" s="61" t="s">
        <v>44</v>
      </c>
      <c r="E62" s="62" t="s">
        <v>416</v>
      </c>
      <c r="F62" s="63" t="s">
        <v>27</v>
      </c>
    </row>
    <row r="63" spans="1:6" ht="20.100000000000001" customHeight="1" x14ac:dyDescent="0.15">
      <c r="A63" s="132"/>
      <c r="B63" s="132"/>
      <c r="C63" s="46" t="s">
        <v>21</v>
      </c>
      <c r="D63" s="61" t="s">
        <v>22</v>
      </c>
      <c r="E63" s="62" t="s">
        <v>417</v>
      </c>
      <c r="F63" s="63" t="s">
        <v>45</v>
      </c>
    </row>
    <row r="64" spans="1:6" ht="20.100000000000001" customHeight="1" x14ac:dyDescent="0.15">
      <c r="A64" s="132"/>
      <c r="B64" s="132"/>
      <c r="C64" s="46" t="s">
        <v>418</v>
      </c>
      <c r="D64" s="61" t="s">
        <v>296</v>
      </c>
      <c r="E64" s="62" t="s">
        <v>419</v>
      </c>
      <c r="F64" s="63" t="s">
        <v>14</v>
      </c>
    </row>
    <row r="65" spans="1:6" ht="20.100000000000001" customHeight="1" x14ac:dyDescent="0.15">
      <c r="A65" s="132"/>
      <c r="B65" s="132"/>
      <c r="C65" s="46" t="s">
        <v>420</v>
      </c>
      <c r="D65" s="61" t="s">
        <v>42</v>
      </c>
      <c r="E65" s="62" t="s">
        <v>421</v>
      </c>
      <c r="F65" s="63" t="s">
        <v>45</v>
      </c>
    </row>
    <row r="66" spans="1:6" ht="20.100000000000001" customHeight="1" thickBot="1" x14ac:dyDescent="0.2">
      <c r="A66" s="132"/>
      <c r="B66" s="134"/>
      <c r="C66" s="48" t="s">
        <v>422</v>
      </c>
      <c r="D66" s="64" t="s">
        <v>22</v>
      </c>
      <c r="E66" s="65"/>
      <c r="F66" s="66"/>
    </row>
    <row r="67" spans="1:6" ht="20.100000000000001" customHeight="1" x14ac:dyDescent="0.15">
      <c r="A67" s="132"/>
      <c r="B67" s="131">
        <v>4</v>
      </c>
      <c r="C67" s="43" t="s">
        <v>423</v>
      </c>
      <c r="D67" s="58" t="s">
        <v>45</v>
      </c>
      <c r="E67" s="59" t="s">
        <v>424</v>
      </c>
      <c r="F67" s="60" t="s">
        <v>14</v>
      </c>
    </row>
    <row r="68" spans="1:6" ht="20.100000000000001" customHeight="1" x14ac:dyDescent="0.15">
      <c r="A68" s="132"/>
      <c r="B68" s="132"/>
      <c r="C68" s="46" t="s">
        <v>425</v>
      </c>
      <c r="D68" s="61" t="s">
        <v>22</v>
      </c>
      <c r="E68" s="62" t="s">
        <v>426</v>
      </c>
      <c r="F68" s="63" t="s">
        <v>427</v>
      </c>
    </row>
    <row r="69" spans="1:6" ht="20.100000000000001" customHeight="1" x14ac:dyDescent="0.15">
      <c r="A69" s="132"/>
      <c r="B69" s="132"/>
      <c r="C69" s="46" t="s">
        <v>428</v>
      </c>
      <c r="D69" s="61" t="s">
        <v>34</v>
      </c>
      <c r="E69" s="62" t="s">
        <v>429</v>
      </c>
      <c r="F69" s="63" t="s">
        <v>43</v>
      </c>
    </row>
    <row r="70" spans="1:6" ht="20.100000000000001" customHeight="1" x14ac:dyDescent="0.15">
      <c r="A70" s="132"/>
      <c r="B70" s="132"/>
      <c r="C70" s="46" t="s">
        <v>430</v>
      </c>
      <c r="D70" s="61" t="s">
        <v>19</v>
      </c>
      <c r="E70" s="62" t="s">
        <v>431</v>
      </c>
      <c r="F70" s="63" t="s">
        <v>13</v>
      </c>
    </row>
    <row r="71" spans="1:6" ht="20.100000000000001" customHeight="1" x14ac:dyDescent="0.15">
      <c r="A71" s="132"/>
      <c r="B71" s="132"/>
      <c r="C71" s="46" t="s">
        <v>432</v>
      </c>
      <c r="D71" s="61" t="s">
        <v>45</v>
      </c>
      <c r="E71" s="62" t="s">
        <v>433</v>
      </c>
      <c r="F71" s="63" t="s">
        <v>33</v>
      </c>
    </row>
    <row r="72" spans="1:6" ht="20.100000000000001" customHeight="1" x14ac:dyDescent="0.15">
      <c r="A72" s="132"/>
      <c r="B72" s="132"/>
      <c r="C72" s="46" t="s">
        <v>434</v>
      </c>
      <c r="D72" s="61" t="s">
        <v>324</v>
      </c>
      <c r="E72" s="62" t="s">
        <v>435</v>
      </c>
      <c r="F72" s="63" t="s">
        <v>14</v>
      </c>
    </row>
    <row r="73" spans="1:6" ht="20.100000000000001" customHeight="1" x14ac:dyDescent="0.15">
      <c r="A73" s="132"/>
      <c r="B73" s="132"/>
      <c r="C73" s="46" t="s">
        <v>436</v>
      </c>
      <c r="D73" s="61" t="s">
        <v>19</v>
      </c>
      <c r="E73" s="62" t="s">
        <v>437</v>
      </c>
      <c r="F73" s="63" t="s">
        <v>43</v>
      </c>
    </row>
    <row r="74" spans="1:6" ht="20.100000000000001" customHeight="1" x14ac:dyDescent="0.15">
      <c r="A74" s="132"/>
      <c r="B74" s="132"/>
      <c r="C74" s="46" t="s">
        <v>438</v>
      </c>
      <c r="D74" s="61" t="s">
        <v>22</v>
      </c>
      <c r="E74" s="62" t="s">
        <v>439</v>
      </c>
      <c r="F74" s="63" t="s">
        <v>335</v>
      </c>
    </row>
    <row r="75" spans="1:6" ht="20.100000000000001" customHeight="1" x14ac:dyDescent="0.15">
      <c r="A75" s="132"/>
      <c r="B75" s="132"/>
      <c r="C75" s="46" t="s">
        <v>440</v>
      </c>
      <c r="D75" s="61" t="s">
        <v>45</v>
      </c>
      <c r="E75" s="62" t="s">
        <v>441</v>
      </c>
      <c r="F75" s="63" t="s">
        <v>20</v>
      </c>
    </row>
    <row r="76" spans="1:6" ht="20.100000000000001" customHeight="1" x14ac:dyDescent="0.15">
      <c r="A76" s="132"/>
      <c r="B76" s="132"/>
      <c r="C76" s="46" t="s">
        <v>442</v>
      </c>
      <c r="D76" s="61" t="s">
        <v>22</v>
      </c>
      <c r="E76" s="62" t="s">
        <v>28</v>
      </c>
      <c r="F76" s="63" t="s">
        <v>14</v>
      </c>
    </row>
    <row r="77" spans="1:6" ht="20.100000000000001" customHeight="1" x14ac:dyDescent="0.15">
      <c r="A77" s="132"/>
      <c r="B77" s="132"/>
      <c r="C77" s="46" t="s">
        <v>443</v>
      </c>
      <c r="D77" s="61" t="s">
        <v>324</v>
      </c>
      <c r="E77" s="62" t="s">
        <v>444</v>
      </c>
      <c r="F77" s="63" t="s">
        <v>43</v>
      </c>
    </row>
    <row r="78" spans="1:6" ht="20.100000000000001" customHeight="1" x14ac:dyDescent="0.15">
      <c r="A78" s="132"/>
      <c r="B78" s="132"/>
      <c r="C78" s="46" t="s">
        <v>445</v>
      </c>
      <c r="D78" s="61" t="s">
        <v>22</v>
      </c>
      <c r="E78" s="62" t="s">
        <v>446</v>
      </c>
      <c r="F78" s="63" t="s">
        <v>98</v>
      </c>
    </row>
    <row r="79" spans="1:6" ht="20.100000000000001" customHeight="1" x14ac:dyDescent="0.15">
      <c r="A79" s="132"/>
      <c r="B79" s="132"/>
      <c r="C79" s="46" t="s">
        <v>447</v>
      </c>
      <c r="D79" s="61" t="s">
        <v>45</v>
      </c>
      <c r="E79" s="62" t="s">
        <v>448</v>
      </c>
      <c r="F79" s="63" t="s">
        <v>14</v>
      </c>
    </row>
    <row r="80" spans="1:6" ht="20.100000000000001" customHeight="1" thickBot="1" x14ac:dyDescent="0.2">
      <c r="A80" s="132"/>
      <c r="B80" s="134"/>
      <c r="C80" s="48" t="s">
        <v>449</v>
      </c>
      <c r="D80" s="64" t="s">
        <v>19</v>
      </c>
      <c r="E80" s="65"/>
      <c r="F80" s="66"/>
    </row>
    <row r="81" spans="1:6" ht="20.100000000000001" customHeight="1" x14ac:dyDescent="0.15">
      <c r="A81" s="132"/>
      <c r="B81" s="131">
        <v>5</v>
      </c>
      <c r="C81" s="43" t="s">
        <v>64</v>
      </c>
      <c r="D81" s="58" t="s">
        <v>10</v>
      </c>
      <c r="E81" s="59" t="s">
        <v>450</v>
      </c>
      <c r="F81" s="60" t="s">
        <v>84</v>
      </c>
    </row>
    <row r="82" spans="1:6" ht="20.100000000000001" customHeight="1" x14ac:dyDescent="0.15">
      <c r="A82" s="132"/>
      <c r="B82" s="132"/>
      <c r="C82" s="46" t="s">
        <v>451</v>
      </c>
      <c r="D82" s="61" t="s">
        <v>39</v>
      </c>
      <c r="E82" s="62" t="s">
        <v>452</v>
      </c>
      <c r="F82" s="63" t="s">
        <v>55</v>
      </c>
    </row>
    <row r="83" spans="1:6" ht="20.100000000000001" customHeight="1" x14ac:dyDescent="0.15">
      <c r="A83" s="132"/>
      <c r="B83" s="132"/>
      <c r="C83" s="46" t="s">
        <v>453</v>
      </c>
      <c r="D83" s="61" t="s">
        <v>10</v>
      </c>
      <c r="E83" s="62" t="s">
        <v>454</v>
      </c>
      <c r="F83" s="63" t="s">
        <v>455</v>
      </c>
    </row>
    <row r="84" spans="1:6" ht="20.100000000000001" customHeight="1" x14ac:dyDescent="0.15">
      <c r="A84" s="132"/>
      <c r="B84" s="132"/>
      <c r="C84" s="46" t="s">
        <v>456</v>
      </c>
      <c r="D84" s="61" t="s">
        <v>37</v>
      </c>
      <c r="E84" s="62" t="s">
        <v>457</v>
      </c>
      <c r="F84" s="63" t="s">
        <v>84</v>
      </c>
    </row>
    <row r="85" spans="1:6" ht="20.100000000000001" customHeight="1" x14ac:dyDescent="0.15">
      <c r="A85" s="132"/>
      <c r="B85" s="132"/>
      <c r="C85" s="46" t="s">
        <v>9</v>
      </c>
      <c r="D85" s="61" t="s">
        <v>10</v>
      </c>
      <c r="E85" s="62" t="s">
        <v>458</v>
      </c>
      <c r="F85" s="63" t="s">
        <v>30</v>
      </c>
    </row>
    <row r="86" spans="1:6" ht="20.100000000000001" customHeight="1" x14ac:dyDescent="0.15">
      <c r="A86" s="132"/>
      <c r="B86" s="132"/>
      <c r="C86" s="46" t="s">
        <v>32</v>
      </c>
      <c r="D86" s="61" t="s">
        <v>33</v>
      </c>
      <c r="E86" s="62" t="s">
        <v>459</v>
      </c>
      <c r="F86" s="63" t="s">
        <v>318</v>
      </c>
    </row>
    <row r="87" spans="1:6" ht="20.100000000000001" customHeight="1" x14ac:dyDescent="0.15">
      <c r="A87" s="132"/>
      <c r="B87" s="132"/>
      <c r="C87" s="46" t="s">
        <v>460</v>
      </c>
      <c r="D87" s="61" t="s">
        <v>10</v>
      </c>
      <c r="E87" s="62" t="s">
        <v>461</v>
      </c>
      <c r="F87" s="63" t="s">
        <v>30</v>
      </c>
    </row>
    <row r="88" spans="1:6" ht="20.100000000000001" customHeight="1" x14ac:dyDescent="0.15">
      <c r="A88" s="132"/>
      <c r="B88" s="132"/>
      <c r="C88" s="46" t="s">
        <v>462</v>
      </c>
      <c r="D88" s="61" t="s">
        <v>463</v>
      </c>
      <c r="E88" s="62" t="s">
        <v>464</v>
      </c>
      <c r="F88" s="63" t="s">
        <v>91</v>
      </c>
    </row>
    <row r="89" spans="1:6" ht="20.100000000000001" customHeight="1" x14ac:dyDescent="0.15">
      <c r="A89" s="132"/>
      <c r="B89" s="132"/>
      <c r="C89" s="46" t="s">
        <v>465</v>
      </c>
      <c r="D89" s="61" t="s">
        <v>62</v>
      </c>
      <c r="E89" s="62" t="s">
        <v>466</v>
      </c>
      <c r="F89" s="63" t="s">
        <v>84</v>
      </c>
    </row>
    <row r="90" spans="1:6" ht="20.100000000000001" customHeight="1" thickBot="1" x14ac:dyDescent="0.2">
      <c r="A90" s="134"/>
      <c r="B90" s="134"/>
      <c r="C90" s="48" t="s">
        <v>467</v>
      </c>
      <c r="D90" s="64" t="s">
        <v>39</v>
      </c>
      <c r="E90" s="67" t="s">
        <v>29</v>
      </c>
      <c r="F90" s="68" t="s">
        <v>30</v>
      </c>
    </row>
    <row r="91" spans="1:6" ht="20.100000000000001" customHeight="1" x14ac:dyDescent="0.15">
      <c r="A91" s="131" t="s">
        <v>66</v>
      </c>
      <c r="B91" s="131">
        <v>1</v>
      </c>
      <c r="C91" s="43" t="s">
        <v>468</v>
      </c>
      <c r="D91" s="58" t="s">
        <v>19</v>
      </c>
      <c r="E91" s="59" t="s">
        <v>47</v>
      </c>
      <c r="F91" s="60" t="s">
        <v>14</v>
      </c>
    </row>
    <row r="92" spans="1:6" ht="20.100000000000001" customHeight="1" x14ac:dyDescent="0.15">
      <c r="A92" s="132"/>
      <c r="B92" s="132"/>
      <c r="C92" s="46" t="s">
        <v>469</v>
      </c>
      <c r="D92" s="61" t="s">
        <v>17</v>
      </c>
      <c r="E92" s="62" t="s">
        <v>470</v>
      </c>
      <c r="F92" s="63" t="s">
        <v>98</v>
      </c>
    </row>
    <row r="93" spans="1:6" ht="20.100000000000001" customHeight="1" x14ac:dyDescent="0.15">
      <c r="A93" s="132"/>
      <c r="B93" s="132"/>
      <c r="C93" s="46" t="s">
        <v>471</v>
      </c>
      <c r="D93" s="61" t="s">
        <v>42</v>
      </c>
      <c r="E93" s="62" t="s">
        <v>61</v>
      </c>
      <c r="F93" s="63" t="s">
        <v>62</v>
      </c>
    </row>
    <row r="94" spans="1:6" ht="20.100000000000001" customHeight="1" x14ac:dyDescent="0.15">
      <c r="A94" s="132"/>
      <c r="B94" s="132"/>
      <c r="C94" s="46" t="s">
        <v>472</v>
      </c>
      <c r="D94" s="61" t="s">
        <v>19</v>
      </c>
      <c r="E94" s="62" t="s">
        <v>473</v>
      </c>
      <c r="F94" s="63" t="s">
        <v>69</v>
      </c>
    </row>
    <row r="95" spans="1:6" ht="20.100000000000001" customHeight="1" x14ac:dyDescent="0.15">
      <c r="A95" s="132"/>
      <c r="B95" s="132"/>
      <c r="C95" s="46" t="s">
        <v>474</v>
      </c>
      <c r="D95" s="61" t="s">
        <v>11</v>
      </c>
      <c r="E95" s="62" t="s">
        <v>475</v>
      </c>
      <c r="F95" s="63" t="s">
        <v>68</v>
      </c>
    </row>
    <row r="96" spans="1:6" ht="20.100000000000001" customHeight="1" x14ac:dyDescent="0.15">
      <c r="A96" s="132"/>
      <c r="B96" s="132"/>
      <c r="C96" s="46" t="s">
        <v>25</v>
      </c>
      <c r="D96" s="61" t="s">
        <v>19</v>
      </c>
      <c r="E96" s="62" t="s">
        <v>476</v>
      </c>
      <c r="F96" s="63" t="s">
        <v>69</v>
      </c>
    </row>
    <row r="97" spans="1:6" ht="20.100000000000001" customHeight="1" x14ac:dyDescent="0.15">
      <c r="A97" s="132"/>
      <c r="B97" s="132"/>
      <c r="C97" s="46" t="s">
        <v>477</v>
      </c>
      <c r="D97" s="61" t="s">
        <v>368</v>
      </c>
      <c r="E97" s="62" t="s">
        <v>478</v>
      </c>
      <c r="F97" s="63" t="s">
        <v>318</v>
      </c>
    </row>
    <row r="98" spans="1:6" ht="20.100000000000001" customHeight="1" x14ac:dyDescent="0.15">
      <c r="A98" s="132"/>
      <c r="B98" s="132"/>
      <c r="C98" s="46" t="s">
        <v>24</v>
      </c>
      <c r="D98" s="61" t="s">
        <v>19</v>
      </c>
      <c r="E98" s="62" t="s">
        <v>479</v>
      </c>
      <c r="F98" s="63" t="s">
        <v>69</v>
      </c>
    </row>
    <row r="99" spans="1:6" ht="20.100000000000001" customHeight="1" x14ac:dyDescent="0.15">
      <c r="A99" s="132"/>
      <c r="B99" s="132"/>
      <c r="C99" s="46" t="s">
        <v>480</v>
      </c>
      <c r="D99" s="61" t="s">
        <v>30</v>
      </c>
      <c r="E99" s="62" t="s">
        <v>481</v>
      </c>
      <c r="F99" s="63" t="s">
        <v>14</v>
      </c>
    </row>
    <row r="100" spans="1:6" ht="20.100000000000001" customHeight="1" x14ac:dyDescent="0.15">
      <c r="A100" s="132"/>
      <c r="B100" s="132"/>
      <c r="C100" s="46" t="s">
        <v>482</v>
      </c>
      <c r="D100" s="61" t="s">
        <v>19</v>
      </c>
      <c r="E100" s="62" t="s">
        <v>483</v>
      </c>
      <c r="F100" s="63" t="s">
        <v>484</v>
      </c>
    </row>
    <row r="101" spans="1:6" ht="20.100000000000001" customHeight="1" x14ac:dyDescent="0.15">
      <c r="A101" s="132"/>
      <c r="B101" s="132"/>
      <c r="C101" s="46" t="s">
        <v>63</v>
      </c>
      <c r="D101" s="61" t="s">
        <v>39</v>
      </c>
      <c r="E101" s="62" t="s">
        <v>72</v>
      </c>
      <c r="F101" s="63" t="s">
        <v>68</v>
      </c>
    </row>
    <row r="102" spans="1:6" ht="20.100000000000001" customHeight="1" x14ac:dyDescent="0.15">
      <c r="A102" s="132"/>
      <c r="B102" s="132"/>
      <c r="C102" s="46" t="s">
        <v>71</v>
      </c>
      <c r="D102" s="61" t="s">
        <v>30</v>
      </c>
      <c r="E102" s="62" t="s">
        <v>485</v>
      </c>
      <c r="F102" s="63" t="s">
        <v>98</v>
      </c>
    </row>
    <row r="103" spans="1:6" ht="20.100000000000001" customHeight="1" x14ac:dyDescent="0.15">
      <c r="A103" s="132"/>
      <c r="B103" s="132"/>
      <c r="C103" s="46" t="s">
        <v>489</v>
      </c>
      <c r="D103" s="61" t="s">
        <v>38</v>
      </c>
      <c r="E103" s="62" t="s">
        <v>487</v>
      </c>
      <c r="F103" s="63" t="s">
        <v>488</v>
      </c>
    </row>
    <row r="104" spans="1:6" ht="20.100000000000001" customHeight="1" thickBot="1" x14ac:dyDescent="0.2">
      <c r="A104" s="132"/>
      <c r="B104" s="132"/>
      <c r="C104" s="48" t="s">
        <v>15</v>
      </c>
      <c r="D104" s="64" t="s">
        <v>19</v>
      </c>
      <c r="E104" s="62" t="s">
        <v>76</v>
      </c>
      <c r="F104" s="63" t="s">
        <v>68</v>
      </c>
    </row>
    <row r="105" spans="1:6" ht="20.100000000000001" customHeight="1" x14ac:dyDescent="0.15">
      <c r="A105" s="132"/>
      <c r="B105" s="131">
        <v>2</v>
      </c>
      <c r="C105" s="43" t="s">
        <v>490</v>
      </c>
      <c r="D105" s="58" t="s">
        <v>10</v>
      </c>
      <c r="E105" s="59" t="s">
        <v>49</v>
      </c>
      <c r="F105" s="60" t="s">
        <v>2</v>
      </c>
    </row>
    <row r="106" spans="1:6" ht="20.100000000000001" customHeight="1" x14ac:dyDescent="0.15">
      <c r="A106" s="132"/>
      <c r="B106" s="132"/>
      <c r="C106" s="46" t="s">
        <v>491</v>
      </c>
      <c r="D106" s="61" t="s">
        <v>80</v>
      </c>
      <c r="E106" s="62" t="s">
        <v>85</v>
      </c>
      <c r="F106" s="63" t="s">
        <v>31</v>
      </c>
    </row>
    <row r="107" spans="1:6" ht="20.100000000000001" customHeight="1" x14ac:dyDescent="0.15">
      <c r="A107" s="132"/>
      <c r="B107" s="132"/>
      <c r="C107" s="46" t="s">
        <v>53</v>
      </c>
      <c r="D107" s="61" t="s">
        <v>43</v>
      </c>
      <c r="E107" s="62" t="s">
        <v>58</v>
      </c>
      <c r="F107" s="63" t="s">
        <v>7</v>
      </c>
    </row>
    <row r="108" spans="1:6" ht="20.100000000000001" customHeight="1" x14ac:dyDescent="0.15">
      <c r="A108" s="132"/>
      <c r="B108" s="132"/>
      <c r="C108" s="46" t="s">
        <v>492</v>
      </c>
      <c r="D108" s="61" t="s">
        <v>20</v>
      </c>
      <c r="E108" s="62" t="s">
        <v>54</v>
      </c>
      <c r="F108" s="63" t="s">
        <v>55</v>
      </c>
    </row>
    <row r="109" spans="1:6" ht="20.100000000000001" customHeight="1" x14ac:dyDescent="0.15">
      <c r="A109" s="132"/>
      <c r="B109" s="132"/>
      <c r="C109" s="46" t="s">
        <v>48</v>
      </c>
      <c r="D109" s="61" t="s">
        <v>43</v>
      </c>
      <c r="E109" s="62" t="s">
        <v>493</v>
      </c>
      <c r="F109" s="63" t="s">
        <v>2</v>
      </c>
    </row>
    <row r="110" spans="1:6" ht="20.100000000000001" customHeight="1" x14ac:dyDescent="0.15">
      <c r="A110" s="132"/>
      <c r="B110" s="132"/>
      <c r="C110" s="46" t="s">
        <v>40</v>
      </c>
      <c r="D110" s="61" t="s">
        <v>23</v>
      </c>
      <c r="E110" s="62" t="s">
        <v>77</v>
      </c>
      <c r="F110" s="63" t="s">
        <v>78</v>
      </c>
    </row>
    <row r="111" spans="1:6" ht="20.100000000000001" customHeight="1" x14ac:dyDescent="0.15">
      <c r="A111" s="132"/>
      <c r="B111" s="132"/>
      <c r="C111" s="46" t="s">
        <v>12</v>
      </c>
      <c r="D111" s="61" t="s">
        <v>20</v>
      </c>
      <c r="E111" s="62" t="s">
        <v>494</v>
      </c>
      <c r="F111" s="63" t="s">
        <v>36</v>
      </c>
    </row>
    <row r="112" spans="1:6" ht="20.100000000000001" customHeight="1" x14ac:dyDescent="0.15">
      <c r="A112" s="132"/>
      <c r="B112" s="132"/>
      <c r="C112" s="46" t="s">
        <v>495</v>
      </c>
      <c r="D112" s="61" t="s">
        <v>43</v>
      </c>
      <c r="E112" s="62" t="s">
        <v>496</v>
      </c>
      <c r="F112" s="63" t="s">
        <v>7</v>
      </c>
    </row>
    <row r="113" spans="1:6" ht="20.100000000000001" customHeight="1" x14ac:dyDescent="0.15">
      <c r="A113" s="132"/>
      <c r="B113" s="132"/>
      <c r="C113" s="46" t="s">
        <v>46</v>
      </c>
      <c r="D113" s="61" t="s">
        <v>10</v>
      </c>
      <c r="E113" s="62" t="s">
        <v>51</v>
      </c>
      <c r="F113" s="63" t="s">
        <v>2</v>
      </c>
    </row>
    <row r="114" spans="1:6" ht="20.100000000000001" customHeight="1" x14ac:dyDescent="0.15">
      <c r="A114" s="132"/>
      <c r="B114" s="132"/>
      <c r="C114" s="46" t="s">
        <v>497</v>
      </c>
      <c r="D114" s="61" t="s">
        <v>37</v>
      </c>
      <c r="E114" s="62" t="s">
        <v>498</v>
      </c>
      <c r="F114" s="63" t="s">
        <v>7</v>
      </c>
    </row>
    <row r="115" spans="1:6" ht="20.100000000000001" customHeight="1" x14ac:dyDescent="0.15">
      <c r="A115" s="132"/>
      <c r="B115" s="132"/>
      <c r="C115" s="46" t="s">
        <v>65</v>
      </c>
      <c r="D115" s="61" t="s">
        <v>43</v>
      </c>
      <c r="E115" s="62" t="s">
        <v>60</v>
      </c>
      <c r="F115" s="63" t="s">
        <v>89</v>
      </c>
    </row>
    <row r="116" spans="1:6" ht="20.100000000000001" customHeight="1" x14ac:dyDescent="0.15">
      <c r="A116" s="132"/>
      <c r="B116" s="132"/>
      <c r="C116" s="46" t="s">
        <v>499</v>
      </c>
      <c r="D116" s="61" t="s">
        <v>375</v>
      </c>
      <c r="E116" s="62" t="s">
        <v>41</v>
      </c>
      <c r="F116" s="63" t="s">
        <v>36</v>
      </c>
    </row>
    <row r="117" spans="1:6" ht="20.100000000000001" customHeight="1" x14ac:dyDescent="0.15">
      <c r="A117" s="132"/>
      <c r="B117" s="132"/>
      <c r="C117" s="46" t="s">
        <v>59</v>
      </c>
      <c r="D117" s="61" t="s">
        <v>22</v>
      </c>
      <c r="E117" s="62" t="s">
        <v>500</v>
      </c>
      <c r="F117" s="63" t="s">
        <v>33</v>
      </c>
    </row>
    <row r="118" spans="1:6" ht="20.100000000000001" customHeight="1" thickBot="1" x14ac:dyDescent="0.2">
      <c r="A118" s="134"/>
      <c r="B118" s="134"/>
      <c r="C118" s="48" t="s">
        <v>501</v>
      </c>
      <c r="D118" s="64" t="s">
        <v>10</v>
      </c>
      <c r="E118" s="67" t="s">
        <v>502</v>
      </c>
      <c r="F118" s="68" t="s">
        <v>31</v>
      </c>
    </row>
    <row r="119" spans="1:6" ht="20.100000000000001" customHeight="1" x14ac:dyDescent="0.15">
      <c r="A119" s="131" t="s">
        <v>88</v>
      </c>
      <c r="B119" s="161">
        <v>1</v>
      </c>
      <c r="C119" s="43" t="s">
        <v>503</v>
      </c>
      <c r="D119" s="75" t="s">
        <v>36</v>
      </c>
      <c r="E119" s="158" t="s">
        <v>504</v>
      </c>
      <c r="F119" s="75" t="s">
        <v>79</v>
      </c>
    </row>
    <row r="120" spans="1:6" ht="20.100000000000001" customHeight="1" x14ac:dyDescent="0.15">
      <c r="A120" s="132"/>
      <c r="B120" s="149"/>
      <c r="C120" s="46" t="s">
        <v>505</v>
      </c>
      <c r="D120" s="76" t="s">
        <v>7</v>
      </c>
      <c r="E120" s="159" t="s">
        <v>506</v>
      </c>
      <c r="F120" s="76" t="s">
        <v>326</v>
      </c>
    </row>
    <row r="121" spans="1:6" ht="20.100000000000001" customHeight="1" x14ac:dyDescent="0.15">
      <c r="A121" s="132"/>
      <c r="B121" s="149"/>
      <c r="C121" s="46" t="s">
        <v>70</v>
      </c>
      <c r="D121" s="76" t="s">
        <v>68</v>
      </c>
      <c r="E121" s="159" t="s">
        <v>97</v>
      </c>
      <c r="F121" s="76" t="s">
        <v>31</v>
      </c>
    </row>
    <row r="122" spans="1:6" ht="20.100000000000001" customHeight="1" x14ac:dyDescent="0.15">
      <c r="A122" s="132"/>
      <c r="B122" s="149"/>
      <c r="C122" s="46" t="s">
        <v>507</v>
      </c>
      <c r="D122" s="76" t="s">
        <v>10</v>
      </c>
      <c r="E122" s="159" t="s">
        <v>508</v>
      </c>
      <c r="F122" s="76" t="s">
        <v>39</v>
      </c>
    </row>
    <row r="123" spans="1:6" ht="20.100000000000001" customHeight="1" x14ac:dyDescent="0.15">
      <c r="A123" s="132"/>
      <c r="B123" s="149"/>
      <c r="C123" s="46" t="s">
        <v>83</v>
      </c>
      <c r="D123" s="76" t="s">
        <v>84</v>
      </c>
      <c r="E123" s="159" t="s">
        <v>81</v>
      </c>
      <c r="F123" s="76" t="s">
        <v>11</v>
      </c>
    </row>
    <row r="124" spans="1:6" ht="20.100000000000001" customHeight="1" x14ac:dyDescent="0.15">
      <c r="A124" s="132"/>
      <c r="B124" s="149"/>
      <c r="C124" s="46" t="s">
        <v>509</v>
      </c>
      <c r="D124" s="76" t="s">
        <v>55</v>
      </c>
      <c r="E124" s="159" t="s">
        <v>510</v>
      </c>
      <c r="F124" s="76" t="s">
        <v>98</v>
      </c>
    </row>
    <row r="125" spans="1:6" ht="20.100000000000001" customHeight="1" x14ac:dyDescent="0.15">
      <c r="A125" s="132"/>
      <c r="B125" s="149"/>
      <c r="C125" s="46" t="s">
        <v>86</v>
      </c>
      <c r="D125" s="76" t="s">
        <v>36</v>
      </c>
      <c r="E125" s="159" t="s">
        <v>94</v>
      </c>
      <c r="F125" s="76" t="s">
        <v>39</v>
      </c>
    </row>
    <row r="126" spans="1:6" ht="20.100000000000001" customHeight="1" x14ac:dyDescent="0.15">
      <c r="A126" s="132"/>
      <c r="B126" s="149"/>
      <c r="C126" s="46" t="s">
        <v>92</v>
      </c>
      <c r="D126" s="76" t="s">
        <v>68</v>
      </c>
      <c r="E126" s="159" t="s">
        <v>95</v>
      </c>
      <c r="F126" s="76" t="s">
        <v>31</v>
      </c>
    </row>
    <row r="127" spans="1:6" ht="20.100000000000001" customHeight="1" x14ac:dyDescent="0.15">
      <c r="A127" s="132"/>
      <c r="B127" s="149"/>
      <c r="C127" s="46" t="s">
        <v>75</v>
      </c>
      <c r="D127" s="76" t="s">
        <v>10</v>
      </c>
      <c r="E127" s="159" t="s">
        <v>82</v>
      </c>
      <c r="F127" s="76" t="s">
        <v>11</v>
      </c>
    </row>
    <row r="128" spans="1:6" ht="20.100000000000001" customHeight="1" x14ac:dyDescent="0.15">
      <c r="A128" s="132"/>
      <c r="B128" s="149"/>
      <c r="C128" s="46" t="s">
        <v>93</v>
      </c>
      <c r="D128" s="76" t="s">
        <v>36</v>
      </c>
      <c r="E128" s="159" t="s">
        <v>511</v>
      </c>
      <c r="F128" s="76" t="s">
        <v>31</v>
      </c>
    </row>
    <row r="129" spans="1:6" ht="20.100000000000001" customHeight="1" thickBot="1" x14ac:dyDescent="0.2">
      <c r="A129" s="132"/>
      <c r="B129" s="150"/>
      <c r="C129" s="51" t="s">
        <v>341</v>
      </c>
      <c r="D129" s="111" t="s">
        <v>84</v>
      </c>
      <c r="E129" s="160" t="s">
        <v>486</v>
      </c>
      <c r="F129" s="111" t="s">
        <v>11</v>
      </c>
    </row>
    <row r="130" spans="1:6" ht="20.100000000000001" customHeight="1" x14ac:dyDescent="0.15">
      <c r="A130" s="132"/>
      <c r="B130" s="153">
        <v>2</v>
      </c>
      <c r="C130" s="154" t="s">
        <v>512</v>
      </c>
      <c r="D130" s="155" t="s">
        <v>2</v>
      </c>
      <c r="E130" s="156" t="s">
        <v>513</v>
      </c>
      <c r="F130" s="157" t="s">
        <v>105</v>
      </c>
    </row>
    <row r="131" spans="1:6" ht="20.100000000000001" customHeight="1" x14ac:dyDescent="0.15">
      <c r="A131" s="132"/>
      <c r="B131" s="132"/>
      <c r="C131" s="46" t="s">
        <v>514</v>
      </c>
      <c r="D131" s="61" t="s">
        <v>37</v>
      </c>
      <c r="E131" s="62" t="s">
        <v>73</v>
      </c>
      <c r="F131" s="63" t="s">
        <v>43</v>
      </c>
    </row>
    <row r="132" spans="1:6" ht="20.100000000000001" customHeight="1" x14ac:dyDescent="0.15">
      <c r="A132" s="132"/>
      <c r="B132" s="132"/>
      <c r="C132" s="46" t="s">
        <v>101</v>
      </c>
      <c r="D132" s="61" t="s">
        <v>5</v>
      </c>
      <c r="E132" s="62" t="s">
        <v>90</v>
      </c>
      <c r="F132" s="63" t="s">
        <v>91</v>
      </c>
    </row>
    <row r="133" spans="1:6" ht="20.100000000000001" customHeight="1" x14ac:dyDescent="0.15">
      <c r="A133" s="132"/>
      <c r="B133" s="132"/>
      <c r="C133" s="46" t="s">
        <v>57</v>
      </c>
      <c r="D133" s="61" t="s">
        <v>16</v>
      </c>
      <c r="E133" s="62" t="s">
        <v>515</v>
      </c>
      <c r="F133" s="63" t="s">
        <v>69</v>
      </c>
    </row>
    <row r="134" spans="1:6" ht="20.100000000000001" customHeight="1" x14ac:dyDescent="0.15">
      <c r="A134" s="132"/>
      <c r="B134" s="132"/>
      <c r="C134" s="46" t="s">
        <v>56</v>
      </c>
      <c r="D134" s="61" t="s">
        <v>89</v>
      </c>
      <c r="E134" s="62" t="s">
        <v>8</v>
      </c>
      <c r="F134" s="63" t="s">
        <v>1</v>
      </c>
    </row>
    <row r="135" spans="1:6" ht="20.100000000000001" customHeight="1" x14ac:dyDescent="0.15">
      <c r="A135" s="132"/>
      <c r="B135" s="132"/>
      <c r="C135" s="46" t="s">
        <v>87</v>
      </c>
      <c r="D135" s="61" t="s">
        <v>2</v>
      </c>
      <c r="E135" s="62" t="s">
        <v>67</v>
      </c>
      <c r="F135" s="63" t="s">
        <v>43</v>
      </c>
    </row>
    <row r="136" spans="1:6" ht="20.100000000000001" customHeight="1" x14ac:dyDescent="0.15">
      <c r="A136" s="132"/>
      <c r="B136" s="132"/>
      <c r="C136" s="46" t="s">
        <v>516</v>
      </c>
      <c r="D136" s="61" t="s">
        <v>89</v>
      </c>
      <c r="E136" s="62" t="s">
        <v>517</v>
      </c>
      <c r="F136" s="63" t="s">
        <v>69</v>
      </c>
    </row>
    <row r="137" spans="1:6" ht="20.100000000000001" customHeight="1" x14ac:dyDescent="0.15">
      <c r="A137" s="132"/>
      <c r="B137" s="132"/>
      <c r="C137" s="46" t="s">
        <v>518</v>
      </c>
      <c r="D137" s="61" t="s">
        <v>5</v>
      </c>
      <c r="E137" s="62" t="s">
        <v>519</v>
      </c>
      <c r="F137" s="63" t="s">
        <v>484</v>
      </c>
    </row>
    <row r="138" spans="1:6" ht="20.100000000000001" customHeight="1" x14ac:dyDescent="0.15">
      <c r="A138" s="132"/>
      <c r="B138" s="132"/>
      <c r="C138" s="46" t="s">
        <v>520</v>
      </c>
      <c r="D138" s="61" t="s">
        <v>37</v>
      </c>
      <c r="E138" s="62" t="s">
        <v>52</v>
      </c>
      <c r="F138" s="63" t="s">
        <v>43</v>
      </c>
    </row>
    <row r="139" spans="1:6" ht="20.100000000000001" customHeight="1" thickBot="1" x14ac:dyDescent="0.2">
      <c r="A139" s="133"/>
      <c r="B139" s="133"/>
      <c r="C139" s="51" t="s">
        <v>74</v>
      </c>
      <c r="D139" s="69" t="s">
        <v>89</v>
      </c>
      <c r="E139" s="70"/>
      <c r="F139" s="71"/>
    </row>
    <row r="140" spans="1:6" ht="20.100000000000001" customHeight="1" x14ac:dyDescent="0.15">
      <c r="A140" s="131" t="s">
        <v>102</v>
      </c>
      <c r="B140" s="131">
        <v>1</v>
      </c>
      <c r="C140" s="43" t="s">
        <v>521</v>
      </c>
      <c r="D140" s="58" t="s">
        <v>79</v>
      </c>
      <c r="E140" s="59" t="s">
        <v>104</v>
      </c>
      <c r="F140" s="60" t="s">
        <v>11</v>
      </c>
    </row>
    <row r="141" spans="1:6" ht="20.100000000000001" customHeight="1" x14ac:dyDescent="0.15">
      <c r="A141" s="132"/>
      <c r="B141" s="132"/>
      <c r="C141" s="46" t="s">
        <v>522</v>
      </c>
      <c r="D141" s="61" t="s">
        <v>69</v>
      </c>
      <c r="E141" s="62" t="s">
        <v>103</v>
      </c>
      <c r="F141" s="63" t="s">
        <v>98</v>
      </c>
    </row>
    <row r="142" spans="1:6" ht="20.100000000000001" customHeight="1" x14ac:dyDescent="0.15">
      <c r="A142" s="132"/>
      <c r="B142" s="132"/>
      <c r="C142" s="46" t="s">
        <v>106</v>
      </c>
      <c r="D142" s="61" t="s">
        <v>368</v>
      </c>
      <c r="E142" s="62" t="s">
        <v>523</v>
      </c>
      <c r="F142" s="63" t="s">
        <v>2</v>
      </c>
    </row>
    <row r="143" spans="1:6" ht="20.100000000000001" customHeight="1" x14ac:dyDescent="0.15">
      <c r="A143" s="132"/>
      <c r="B143" s="132"/>
      <c r="C143" s="46" t="s">
        <v>524</v>
      </c>
      <c r="D143" s="61" t="s">
        <v>37</v>
      </c>
      <c r="E143" s="62" t="s">
        <v>99</v>
      </c>
      <c r="F143" s="63" t="s">
        <v>100</v>
      </c>
    </row>
    <row r="144" spans="1:6" ht="20.100000000000001" customHeight="1" thickBot="1" x14ac:dyDescent="0.2">
      <c r="A144" s="133"/>
      <c r="B144" s="133"/>
      <c r="C144" s="51" t="s">
        <v>525</v>
      </c>
      <c r="D144" s="69" t="s">
        <v>69</v>
      </c>
      <c r="E144" s="72" t="s">
        <v>96</v>
      </c>
      <c r="F144" s="73" t="s">
        <v>27</v>
      </c>
    </row>
    <row r="145" spans="1:6" ht="20.100000000000001" customHeight="1" x14ac:dyDescent="0.15">
      <c r="A145" s="74"/>
      <c r="B145" s="74"/>
      <c r="E145" s="9"/>
      <c r="F145" s="9"/>
    </row>
    <row r="146" spans="1:6" ht="20.100000000000001" customHeight="1" x14ac:dyDescent="0.15">
      <c r="A146" s="7"/>
      <c r="B146" s="8"/>
      <c r="C146" s="9"/>
      <c r="D146" s="9"/>
      <c r="E146" s="9"/>
      <c r="F146" s="9"/>
    </row>
    <row r="147" spans="1:6" ht="20.100000000000001" customHeight="1" x14ac:dyDescent="0.15">
      <c r="A147" s="7"/>
      <c r="B147" s="8"/>
      <c r="C147" s="9"/>
      <c r="D147" s="9"/>
      <c r="E147" s="9"/>
      <c r="F147" s="9"/>
    </row>
    <row r="148" spans="1:6" ht="20.100000000000001" customHeight="1" x14ac:dyDescent="0.15">
      <c r="A148" s="7"/>
      <c r="B148" s="8"/>
      <c r="C148" s="9"/>
      <c r="D148" s="9"/>
      <c r="E148" s="9"/>
      <c r="F148" s="9"/>
    </row>
    <row r="149" spans="1:6" ht="20.100000000000001" customHeight="1" x14ac:dyDescent="0.15">
      <c r="A149" s="7"/>
      <c r="B149" s="8"/>
      <c r="C149" s="9"/>
      <c r="D149" s="9"/>
      <c r="E149" s="9"/>
      <c r="F149" s="9"/>
    </row>
    <row r="150" spans="1:6" ht="20.100000000000001" customHeight="1" x14ac:dyDescent="0.15">
      <c r="A150" s="7"/>
      <c r="B150" s="8"/>
      <c r="C150" s="9"/>
      <c r="D150" s="9"/>
      <c r="E150" s="9"/>
      <c r="F150" s="9"/>
    </row>
    <row r="151" spans="1:6" ht="20.100000000000001" customHeight="1" x14ac:dyDescent="0.15">
      <c r="A151" s="7"/>
      <c r="B151" s="8"/>
      <c r="C151" s="9"/>
      <c r="D151" s="9"/>
      <c r="E151" s="9"/>
      <c r="F151" s="9"/>
    </row>
    <row r="152" spans="1:6" ht="20.100000000000001" customHeight="1" x14ac:dyDescent="0.15">
      <c r="A152" s="7"/>
      <c r="B152" s="8"/>
      <c r="C152" s="9"/>
      <c r="D152" s="9"/>
      <c r="E152" s="9"/>
      <c r="F152" s="9"/>
    </row>
    <row r="153" spans="1:6" ht="20.100000000000001" customHeight="1" x14ac:dyDescent="0.15">
      <c r="A153" s="7"/>
      <c r="B153" s="8"/>
      <c r="C153" s="9"/>
      <c r="D153" s="9"/>
      <c r="E153" s="9"/>
      <c r="F153" s="9"/>
    </row>
    <row r="154" spans="1:6" ht="20.100000000000001" customHeight="1" x14ac:dyDescent="0.15">
      <c r="A154" s="7"/>
      <c r="B154" s="8"/>
      <c r="C154" s="9"/>
      <c r="D154" s="9"/>
      <c r="E154" s="9"/>
      <c r="F154" s="9"/>
    </row>
    <row r="155" spans="1:6" ht="20.100000000000001" customHeight="1" x14ac:dyDescent="0.15">
      <c r="A155" s="7"/>
      <c r="B155" s="8"/>
      <c r="C155" s="9"/>
      <c r="D155" s="9"/>
      <c r="E155" s="9"/>
      <c r="F155" s="9"/>
    </row>
    <row r="156" spans="1:6" ht="20.100000000000001" customHeight="1" x14ac:dyDescent="0.15">
      <c r="A156" s="7"/>
      <c r="B156" s="8"/>
      <c r="C156" s="9"/>
      <c r="D156" s="9"/>
      <c r="E156" s="9"/>
      <c r="F156" s="9"/>
    </row>
    <row r="157" spans="1:6" ht="20.100000000000001" customHeight="1" x14ac:dyDescent="0.15">
      <c r="A157" s="7"/>
      <c r="B157" s="8"/>
      <c r="C157" s="9"/>
      <c r="D157" s="9"/>
      <c r="E157" s="9"/>
      <c r="F157" s="9"/>
    </row>
    <row r="158" spans="1:6" ht="20.100000000000001" customHeight="1" x14ac:dyDescent="0.15">
      <c r="A158" s="7"/>
      <c r="B158" s="8"/>
      <c r="C158" s="9"/>
      <c r="D158" s="9"/>
      <c r="E158" s="9"/>
      <c r="F158" s="9"/>
    </row>
    <row r="159" spans="1:6" ht="20.100000000000001" customHeight="1" x14ac:dyDescent="0.15">
      <c r="A159" s="7"/>
      <c r="B159" s="8"/>
      <c r="C159" s="9"/>
      <c r="D159" s="9"/>
      <c r="E159" s="9"/>
      <c r="F159" s="9"/>
    </row>
    <row r="160" spans="1:6" ht="20.100000000000001" customHeight="1" x14ac:dyDescent="0.15">
      <c r="A160" s="7"/>
      <c r="B160" s="8"/>
      <c r="C160" s="9"/>
      <c r="D160" s="9"/>
      <c r="E160" s="9"/>
      <c r="F160" s="9"/>
    </row>
    <row r="161" spans="1:6" ht="20.100000000000001" customHeight="1" x14ac:dyDescent="0.15">
      <c r="A161" s="7"/>
      <c r="B161" s="8"/>
      <c r="C161" s="9"/>
      <c r="D161" s="9"/>
      <c r="E161" s="9"/>
      <c r="F161" s="9"/>
    </row>
    <row r="162" spans="1:6" ht="20.100000000000001" customHeight="1" x14ac:dyDescent="0.15">
      <c r="A162" s="7"/>
      <c r="B162" s="8"/>
      <c r="C162" s="9"/>
      <c r="D162" s="9"/>
      <c r="E162" s="9"/>
      <c r="F162" s="9"/>
    </row>
    <row r="163" spans="1:6" ht="20.100000000000001" customHeight="1" x14ac:dyDescent="0.15">
      <c r="A163" s="7"/>
      <c r="B163" s="8"/>
      <c r="C163" s="9"/>
      <c r="D163" s="9"/>
      <c r="E163" s="9"/>
      <c r="F163" s="9"/>
    </row>
    <row r="164" spans="1:6" ht="20.100000000000001" customHeight="1" x14ac:dyDescent="0.15">
      <c r="A164" s="7"/>
      <c r="B164" s="8"/>
      <c r="C164" s="9"/>
      <c r="D164" s="9"/>
      <c r="E164" s="9"/>
      <c r="F164" s="9"/>
    </row>
    <row r="165" spans="1:6" ht="20.100000000000001" customHeight="1" x14ac:dyDescent="0.15">
      <c r="A165" s="7"/>
      <c r="B165" s="8"/>
      <c r="C165" s="9"/>
      <c r="D165" s="9"/>
      <c r="E165" s="9"/>
      <c r="F165" s="9"/>
    </row>
    <row r="166" spans="1:6" ht="20.100000000000001" customHeight="1" x14ac:dyDescent="0.15">
      <c r="A166" s="7"/>
      <c r="B166" s="8"/>
      <c r="C166" s="9"/>
      <c r="D166" s="9"/>
      <c r="E166" s="9"/>
      <c r="F166" s="9"/>
    </row>
    <row r="167" spans="1:6" ht="20.100000000000001" customHeight="1" x14ac:dyDescent="0.15">
      <c r="A167" s="7"/>
      <c r="B167" s="8"/>
      <c r="C167" s="9"/>
      <c r="D167" s="9"/>
      <c r="E167" s="9"/>
      <c r="F167" s="9"/>
    </row>
    <row r="168" spans="1:6" ht="20.100000000000001" customHeight="1" x14ac:dyDescent="0.15">
      <c r="A168" s="7"/>
      <c r="B168" s="8"/>
      <c r="C168" s="9"/>
      <c r="D168" s="9"/>
      <c r="E168" s="9"/>
      <c r="F168" s="9"/>
    </row>
    <row r="169" spans="1:6" ht="20.100000000000001" customHeight="1" x14ac:dyDescent="0.15">
      <c r="A169" s="7"/>
      <c r="B169" s="8"/>
      <c r="C169" s="9"/>
      <c r="D169" s="9"/>
      <c r="E169" s="9"/>
      <c r="F169" s="9"/>
    </row>
    <row r="170" spans="1:6" ht="20.100000000000001" customHeight="1" x14ac:dyDescent="0.15">
      <c r="A170" s="7"/>
      <c r="B170" s="8"/>
      <c r="C170" s="9"/>
      <c r="D170" s="9"/>
      <c r="E170" s="9"/>
      <c r="F170" s="9"/>
    </row>
    <row r="171" spans="1:6" ht="20.100000000000001" customHeight="1" x14ac:dyDescent="0.15">
      <c r="A171" s="7"/>
      <c r="B171" s="8"/>
      <c r="C171" s="9"/>
      <c r="D171" s="9"/>
      <c r="E171" s="9"/>
      <c r="F171" s="9"/>
    </row>
  </sheetData>
  <mergeCells count="18">
    <mergeCell ref="A2:A22"/>
    <mergeCell ref="B2:B11"/>
    <mergeCell ref="B12:B17"/>
    <mergeCell ref="B18:B22"/>
    <mergeCell ref="A23:A90"/>
    <mergeCell ref="B23:B37"/>
    <mergeCell ref="B38:B52"/>
    <mergeCell ref="B53:B66"/>
    <mergeCell ref="B67:B80"/>
    <mergeCell ref="B81:B90"/>
    <mergeCell ref="A140:A144"/>
    <mergeCell ref="B140:B144"/>
    <mergeCell ref="A91:A118"/>
    <mergeCell ref="B91:B104"/>
    <mergeCell ref="B105:B118"/>
    <mergeCell ref="A119:A139"/>
    <mergeCell ref="B130:B139"/>
    <mergeCell ref="B119:B129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2"/>
  <sheetViews>
    <sheetView workbookViewId="0">
      <pane xSplit="4" ySplit="1" topLeftCell="E188" activePane="bottomRight" state="frozen"/>
      <selection pane="topRight" activeCell="E1" sqref="E1"/>
      <selection pane="bottomLeft" activeCell="A2" sqref="A2"/>
      <selection pane="bottomRight" activeCell="B196" sqref="B196"/>
    </sheetView>
  </sheetViews>
  <sheetFormatPr defaultRowHeight="14.25" x14ac:dyDescent="0.15"/>
  <cols>
    <col min="1" max="1" width="31.5703125" style="88" bestFit="1" customWidth="1"/>
    <col min="2" max="2" width="34.140625" style="5" bestFit="1" customWidth="1"/>
    <col min="3" max="3" width="11" style="5" bestFit="1" customWidth="1"/>
    <col min="4" max="4" width="8.5703125" style="5" bestFit="1" customWidth="1"/>
    <col min="5" max="256" width="9.140625" style="5"/>
    <col min="257" max="257" width="25.7109375" style="5" bestFit="1" customWidth="1"/>
    <col min="258" max="258" width="24.85546875" style="5" bestFit="1" customWidth="1"/>
    <col min="259" max="259" width="9.140625" style="5"/>
    <col min="260" max="260" width="7.28515625" style="5" bestFit="1" customWidth="1"/>
    <col min="261" max="512" width="9.140625" style="5"/>
    <col min="513" max="513" width="25.7109375" style="5" bestFit="1" customWidth="1"/>
    <col min="514" max="514" width="24.85546875" style="5" bestFit="1" customWidth="1"/>
    <col min="515" max="515" width="9.140625" style="5"/>
    <col min="516" max="516" width="7.28515625" style="5" bestFit="1" customWidth="1"/>
    <col min="517" max="768" width="9.140625" style="5"/>
    <col min="769" max="769" width="25.7109375" style="5" bestFit="1" customWidth="1"/>
    <col min="770" max="770" width="24.85546875" style="5" bestFit="1" customWidth="1"/>
    <col min="771" max="771" width="9.140625" style="5"/>
    <col min="772" max="772" width="7.28515625" style="5" bestFit="1" customWidth="1"/>
    <col min="773" max="1024" width="9.140625" style="5"/>
    <col min="1025" max="1025" width="25.7109375" style="5" bestFit="1" customWidth="1"/>
    <col min="1026" max="1026" width="24.85546875" style="5" bestFit="1" customWidth="1"/>
    <col min="1027" max="1027" width="9.140625" style="5"/>
    <col min="1028" max="1028" width="7.28515625" style="5" bestFit="1" customWidth="1"/>
    <col min="1029" max="1280" width="9.140625" style="5"/>
    <col min="1281" max="1281" width="25.7109375" style="5" bestFit="1" customWidth="1"/>
    <col min="1282" max="1282" width="24.85546875" style="5" bestFit="1" customWidth="1"/>
    <col min="1283" max="1283" width="9.140625" style="5"/>
    <col min="1284" max="1284" width="7.28515625" style="5" bestFit="1" customWidth="1"/>
    <col min="1285" max="1536" width="9.140625" style="5"/>
    <col min="1537" max="1537" width="25.7109375" style="5" bestFit="1" customWidth="1"/>
    <col min="1538" max="1538" width="24.85546875" style="5" bestFit="1" customWidth="1"/>
    <col min="1539" max="1539" width="9.140625" style="5"/>
    <col min="1540" max="1540" width="7.28515625" style="5" bestFit="1" customWidth="1"/>
    <col min="1541" max="1792" width="9.140625" style="5"/>
    <col min="1793" max="1793" width="25.7109375" style="5" bestFit="1" customWidth="1"/>
    <col min="1794" max="1794" width="24.85546875" style="5" bestFit="1" customWidth="1"/>
    <col min="1795" max="1795" width="9.140625" style="5"/>
    <col min="1796" max="1796" width="7.28515625" style="5" bestFit="1" customWidth="1"/>
    <col min="1797" max="2048" width="9.140625" style="5"/>
    <col min="2049" max="2049" width="25.7109375" style="5" bestFit="1" customWidth="1"/>
    <col min="2050" max="2050" width="24.85546875" style="5" bestFit="1" customWidth="1"/>
    <col min="2051" max="2051" width="9.140625" style="5"/>
    <col min="2052" max="2052" width="7.28515625" style="5" bestFit="1" customWidth="1"/>
    <col min="2053" max="2304" width="9.140625" style="5"/>
    <col min="2305" max="2305" width="25.7109375" style="5" bestFit="1" customWidth="1"/>
    <col min="2306" max="2306" width="24.85546875" style="5" bestFit="1" customWidth="1"/>
    <col min="2307" max="2307" width="9.140625" style="5"/>
    <col min="2308" max="2308" width="7.28515625" style="5" bestFit="1" customWidth="1"/>
    <col min="2309" max="2560" width="9.140625" style="5"/>
    <col min="2561" max="2561" width="25.7109375" style="5" bestFit="1" customWidth="1"/>
    <col min="2562" max="2562" width="24.85546875" style="5" bestFit="1" customWidth="1"/>
    <col min="2563" max="2563" width="9.140625" style="5"/>
    <col min="2564" max="2564" width="7.28515625" style="5" bestFit="1" customWidth="1"/>
    <col min="2565" max="2816" width="9.140625" style="5"/>
    <col min="2817" max="2817" width="25.7109375" style="5" bestFit="1" customWidth="1"/>
    <col min="2818" max="2818" width="24.85546875" style="5" bestFit="1" customWidth="1"/>
    <col min="2819" max="2819" width="9.140625" style="5"/>
    <col min="2820" max="2820" width="7.28515625" style="5" bestFit="1" customWidth="1"/>
    <col min="2821" max="3072" width="9.140625" style="5"/>
    <col min="3073" max="3073" width="25.7109375" style="5" bestFit="1" customWidth="1"/>
    <col min="3074" max="3074" width="24.85546875" style="5" bestFit="1" customWidth="1"/>
    <col min="3075" max="3075" width="9.140625" style="5"/>
    <col min="3076" max="3076" width="7.28515625" style="5" bestFit="1" customWidth="1"/>
    <col min="3077" max="3328" width="9.140625" style="5"/>
    <col min="3329" max="3329" width="25.7109375" style="5" bestFit="1" customWidth="1"/>
    <col min="3330" max="3330" width="24.85546875" style="5" bestFit="1" customWidth="1"/>
    <col min="3331" max="3331" width="9.140625" style="5"/>
    <col min="3332" max="3332" width="7.28515625" style="5" bestFit="1" customWidth="1"/>
    <col min="3333" max="3584" width="9.140625" style="5"/>
    <col min="3585" max="3585" width="25.7109375" style="5" bestFit="1" customWidth="1"/>
    <col min="3586" max="3586" width="24.85546875" style="5" bestFit="1" customWidth="1"/>
    <col min="3587" max="3587" width="9.140625" style="5"/>
    <col min="3588" max="3588" width="7.28515625" style="5" bestFit="1" customWidth="1"/>
    <col min="3589" max="3840" width="9.140625" style="5"/>
    <col min="3841" max="3841" width="25.7109375" style="5" bestFit="1" customWidth="1"/>
    <col min="3842" max="3842" width="24.85546875" style="5" bestFit="1" customWidth="1"/>
    <col min="3843" max="3843" width="9.140625" style="5"/>
    <col min="3844" max="3844" width="7.28515625" style="5" bestFit="1" customWidth="1"/>
    <col min="3845" max="4096" width="9.140625" style="5"/>
    <col min="4097" max="4097" width="25.7109375" style="5" bestFit="1" customWidth="1"/>
    <col min="4098" max="4098" width="24.85546875" style="5" bestFit="1" customWidth="1"/>
    <col min="4099" max="4099" width="9.140625" style="5"/>
    <col min="4100" max="4100" width="7.28515625" style="5" bestFit="1" customWidth="1"/>
    <col min="4101" max="4352" width="9.140625" style="5"/>
    <col min="4353" max="4353" width="25.7109375" style="5" bestFit="1" customWidth="1"/>
    <col min="4354" max="4354" width="24.85546875" style="5" bestFit="1" customWidth="1"/>
    <col min="4355" max="4355" width="9.140625" style="5"/>
    <col min="4356" max="4356" width="7.28515625" style="5" bestFit="1" customWidth="1"/>
    <col min="4357" max="4608" width="9.140625" style="5"/>
    <col min="4609" max="4609" width="25.7109375" style="5" bestFit="1" customWidth="1"/>
    <col min="4610" max="4610" width="24.85546875" style="5" bestFit="1" customWidth="1"/>
    <col min="4611" max="4611" width="9.140625" style="5"/>
    <col min="4612" max="4612" width="7.28515625" style="5" bestFit="1" customWidth="1"/>
    <col min="4613" max="4864" width="9.140625" style="5"/>
    <col min="4865" max="4865" width="25.7109375" style="5" bestFit="1" customWidth="1"/>
    <col min="4866" max="4866" width="24.85546875" style="5" bestFit="1" customWidth="1"/>
    <col min="4867" max="4867" width="9.140625" style="5"/>
    <col min="4868" max="4868" width="7.28515625" style="5" bestFit="1" customWidth="1"/>
    <col min="4869" max="5120" width="9.140625" style="5"/>
    <col min="5121" max="5121" width="25.7109375" style="5" bestFit="1" customWidth="1"/>
    <col min="5122" max="5122" width="24.85546875" style="5" bestFit="1" customWidth="1"/>
    <col min="5123" max="5123" width="9.140625" style="5"/>
    <col min="5124" max="5124" width="7.28515625" style="5" bestFit="1" customWidth="1"/>
    <col min="5125" max="5376" width="9.140625" style="5"/>
    <col min="5377" max="5377" width="25.7109375" style="5" bestFit="1" customWidth="1"/>
    <col min="5378" max="5378" width="24.85546875" style="5" bestFit="1" customWidth="1"/>
    <col min="5379" max="5379" width="9.140625" style="5"/>
    <col min="5380" max="5380" width="7.28515625" style="5" bestFit="1" customWidth="1"/>
    <col min="5381" max="5632" width="9.140625" style="5"/>
    <col min="5633" max="5633" width="25.7109375" style="5" bestFit="1" customWidth="1"/>
    <col min="5634" max="5634" width="24.85546875" style="5" bestFit="1" customWidth="1"/>
    <col min="5635" max="5635" width="9.140625" style="5"/>
    <col min="5636" max="5636" width="7.28515625" style="5" bestFit="1" customWidth="1"/>
    <col min="5637" max="5888" width="9.140625" style="5"/>
    <col min="5889" max="5889" width="25.7109375" style="5" bestFit="1" customWidth="1"/>
    <col min="5890" max="5890" width="24.85546875" style="5" bestFit="1" customWidth="1"/>
    <col min="5891" max="5891" width="9.140625" style="5"/>
    <col min="5892" max="5892" width="7.28515625" style="5" bestFit="1" customWidth="1"/>
    <col min="5893" max="6144" width="9.140625" style="5"/>
    <col min="6145" max="6145" width="25.7109375" style="5" bestFit="1" customWidth="1"/>
    <col min="6146" max="6146" width="24.85546875" style="5" bestFit="1" customWidth="1"/>
    <col min="6147" max="6147" width="9.140625" style="5"/>
    <col min="6148" max="6148" width="7.28515625" style="5" bestFit="1" customWidth="1"/>
    <col min="6149" max="6400" width="9.140625" style="5"/>
    <col min="6401" max="6401" width="25.7109375" style="5" bestFit="1" customWidth="1"/>
    <col min="6402" max="6402" width="24.85546875" style="5" bestFit="1" customWidth="1"/>
    <col min="6403" max="6403" width="9.140625" style="5"/>
    <col min="6404" max="6404" width="7.28515625" style="5" bestFit="1" customWidth="1"/>
    <col min="6405" max="6656" width="9.140625" style="5"/>
    <col min="6657" max="6657" width="25.7109375" style="5" bestFit="1" customWidth="1"/>
    <col min="6658" max="6658" width="24.85546875" style="5" bestFit="1" customWidth="1"/>
    <col min="6659" max="6659" width="9.140625" style="5"/>
    <col min="6660" max="6660" width="7.28515625" style="5" bestFit="1" customWidth="1"/>
    <col min="6661" max="6912" width="9.140625" style="5"/>
    <col min="6913" max="6913" width="25.7109375" style="5" bestFit="1" customWidth="1"/>
    <col min="6914" max="6914" width="24.85546875" style="5" bestFit="1" customWidth="1"/>
    <col min="6915" max="6915" width="9.140625" style="5"/>
    <col min="6916" max="6916" width="7.28515625" style="5" bestFit="1" customWidth="1"/>
    <col min="6917" max="7168" width="9.140625" style="5"/>
    <col min="7169" max="7169" width="25.7109375" style="5" bestFit="1" customWidth="1"/>
    <col min="7170" max="7170" width="24.85546875" style="5" bestFit="1" customWidth="1"/>
    <col min="7171" max="7171" width="9.140625" style="5"/>
    <col min="7172" max="7172" width="7.28515625" style="5" bestFit="1" customWidth="1"/>
    <col min="7173" max="7424" width="9.140625" style="5"/>
    <col min="7425" max="7425" width="25.7109375" style="5" bestFit="1" customWidth="1"/>
    <col min="7426" max="7426" width="24.85546875" style="5" bestFit="1" customWidth="1"/>
    <col min="7427" max="7427" width="9.140625" style="5"/>
    <col min="7428" max="7428" width="7.28515625" style="5" bestFit="1" customWidth="1"/>
    <col min="7429" max="7680" width="9.140625" style="5"/>
    <col min="7681" max="7681" width="25.7109375" style="5" bestFit="1" customWidth="1"/>
    <col min="7682" max="7682" width="24.85546875" style="5" bestFit="1" customWidth="1"/>
    <col min="7683" max="7683" width="9.140625" style="5"/>
    <col min="7684" max="7684" width="7.28515625" style="5" bestFit="1" customWidth="1"/>
    <col min="7685" max="7936" width="9.140625" style="5"/>
    <col min="7937" max="7937" width="25.7109375" style="5" bestFit="1" customWidth="1"/>
    <col min="7938" max="7938" width="24.85546875" style="5" bestFit="1" customWidth="1"/>
    <col min="7939" max="7939" width="9.140625" style="5"/>
    <col min="7940" max="7940" width="7.28515625" style="5" bestFit="1" customWidth="1"/>
    <col min="7941" max="8192" width="9.140625" style="5"/>
    <col min="8193" max="8193" width="25.7109375" style="5" bestFit="1" customWidth="1"/>
    <col min="8194" max="8194" width="24.85546875" style="5" bestFit="1" customWidth="1"/>
    <col min="8195" max="8195" width="9.140625" style="5"/>
    <col min="8196" max="8196" width="7.28515625" style="5" bestFit="1" customWidth="1"/>
    <col min="8197" max="8448" width="9.140625" style="5"/>
    <col min="8449" max="8449" width="25.7109375" style="5" bestFit="1" customWidth="1"/>
    <col min="8450" max="8450" width="24.85546875" style="5" bestFit="1" customWidth="1"/>
    <col min="8451" max="8451" width="9.140625" style="5"/>
    <col min="8452" max="8452" width="7.28515625" style="5" bestFit="1" customWidth="1"/>
    <col min="8453" max="8704" width="9.140625" style="5"/>
    <col min="8705" max="8705" width="25.7109375" style="5" bestFit="1" customWidth="1"/>
    <col min="8706" max="8706" width="24.85546875" style="5" bestFit="1" customWidth="1"/>
    <col min="8707" max="8707" width="9.140625" style="5"/>
    <col min="8708" max="8708" width="7.28515625" style="5" bestFit="1" customWidth="1"/>
    <col min="8709" max="8960" width="9.140625" style="5"/>
    <col min="8961" max="8961" width="25.7109375" style="5" bestFit="1" customWidth="1"/>
    <col min="8962" max="8962" width="24.85546875" style="5" bestFit="1" customWidth="1"/>
    <col min="8963" max="8963" width="9.140625" style="5"/>
    <col min="8964" max="8964" width="7.28515625" style="5" bestFit="1" customWidth="1"/>
    <col min="8965" max="9216" width="9.140625" style="5"/>
    <col min="9217" max="9217" width="25.7109375" style="5" bestFit="1" customWidth="1"/>
    <col min="9218" max="9218" width="24.85546875" style="5" bestFit="1" customWidth="1"/>
    <col min="9219" max="9219" width="9.140625" style="5"/>
    <col min="9220" max="9220" width="7.28515625" style="5" bestFit="1" customWidth="1"/>
    <col min="9221" max="9472" width="9.140625" style="5"/>
    <col min="9473" max="9473" width="25.7109375" style="5" bestFit="1" customWidth="1"/>
    <col min="9474" max="9474" width="24.85546875" style="5" bestFit="1" customWidth="1"/>
    <col min="9475" max="9475" width="9.140625" style="5"/>
    <col min="9476" max="9476" width="7.28515625" style="5" bestFit="1" customWidth="1"/>
    <col min="9477" max="9728" width="9.140625" style="5"/>
    <col min="9729" max="9729" width="25.7109375" style="5" bestFit="1" customWidth="1"/>
    <col min="9730" max="9730" width="24.85546875" style="5" bestFit="1" customWidth="1"/>
    <col min="9731" max="9731" width="9.140625" style="5"/>
    <col min="9732" max="9732" width="7.28515625" style="5" bestFit="1" customWidth="1"/>
    <col min="9733" max="9984" width="9.140625" style="5"/>
    <col min="9985" max="9985" width="25.7109375" style="5" bestFit="1" customWidth="1"/>
    <col min="9986" max="9986" width="24.85546875" style="5" bestFit="1" customWidth="1"/>
    <col min="9987" max="9987" width="9.140625" style="5"/>
    <col min="9988" max="9988" width="7.28515625" style="5" bestFit="1" customWidth="1"/>
    <col min="9989" max="10240" width="9.140625" style="5"/>
    <col min="10241" max="10241" width="25.7109375" style="5" bestFit="1" customWidth="1"/>
    <col min="10242" max="10242" width="24.85546875" style="5" bestFit="1" customWidth="1"/>
    <col min="10243" max="10243" width="9.140625" style="5"/>
    <col min="10244" max="10244" width="7.28515625" style="5" bestFit="1" customWidth="1"/>
    <col min="10245" max="10496" width="9.140625" style="5"/>
    <col min="10497" max="10497" width="25.7109375" style="5" bestFit="1" customWidth="1"/>
    <col min="10498" max="10498" width="24.85546875" style="5" bestFit="1" customWidth="1"/>
    <col min="10499" max="10499" width="9.140625" style="5"/>
    <col min="10500" max="10500" width="7.28515625" style="5" bestFit="1" customWidth="1"/>
    <col min="10501" max="10752" width="9.140625" style="5"/>
    <col min="10753" max="10753" width="25.7109375" style="5" bestFit="1" customWidth="1"/>
    <col min="10754" max="10754" width="24.85546875" style="5" bestFit="1" customWidth="1"/>
    <col min="10755" max="10755" width="9.140625" style="5"/>
    <col min="10756" max="10756" width="7.28515625" style="5" bestFit="1" customWidth="1"/>
    <col min="10757" max="11008" width="9.140625" style="5"/>
    <col min="11009" max="11009" width="25.7109375" style="5" bestFit="1" customWidth="1"/>
    <col min="11010" max="11010" width="24.85546875" style="5" bestFit="1" customWidth="1"/>
    <col min="11011" max="11011" width="9.140625" style="5"/>
    <col min="11012" max="11012" width="7.28515625" style="5" bestFit="1" customWidth="1"/>
    <col min="11013" max="11264" width="9.140625" style="5"/>
    <col min="11265" max="11265" width="25.7109375" style="5" bestFit="1" customWidth="1"/>
    <col min="11266" max="11266" width="24.85546875" style="5" bestFit="1" customWidth="1"/>
    <col min="11267" max="11267" width="9.140625" style="5"/>
    <col min="11268" max="11268" width="7.28515625" style="5" bestFit="1" customWidth="1"/>
    <col min="11269" max="11520" width="9.140625" style="5"/>
    <col min="11521" max="11521" width="25.7109375" style="5" bestFit="1" customWidth="1"/>
    <col min="11522" max="11522" width="24.85546875" style="5" bestFit="1" customWidth="1"/>
    <col min="11523" max="11523" width="9.140625" style="5"/>
    <col min="11524" max="11524" width="7.28515625" style="5" bestFit="1" customWidth="1"/>
    <col min="11525" max="11776" width="9.140625" style="5"/>
    <col min="11777" max="11777" width="25.7109375" style="5" bestFit="1" customWidth="1"/>
    <col min="11778" max="11778" width="24.85546875" style="5" bestFit="1" customWidth="1"/>
    <col min="11779" max="11779" width="9.140625" style="5"/>
    <col min="11780" max="11780" width="7.28515625" style="5" bestFit="1" customWidth="1"/>
    <col min="11781" max="12032" width="9.140625" style="5"/>
    <col min="12033" max="12033" width="25.7109375" style="5" bestFit="1" customWidth="1"/>
    <col min="12034" max="12034" width="24.85546875" style="5" bestFit="1" customWidth="1"/>
    <col min="12035" max="12035" width="9.140625" style="5"/>
    <col min="12036" max="12036" width="7.28515625" style="5" bestFit="1" customWidth="1"/>
    <col min="12037" max="12288" width="9.140625" style="5"/>
    <col min="12289" max="12289" width="25.7109375" style="5" bestFit="1" customWidth="1"/>
    <col min="12290" max="12290" width="24.85546875" style="5" bestFit="1" customWidth="1"/>
    <col min="12291" max="12291" width="9.140625" style="5"/>
    <col min="12292" max="12292" width="7.28515625" style="5" bestFit="1" customWidth="1"/>
    <col min="12293" max="12544" width="9.140625" style="5"/>
    <col min="12545" max="12545" width="25.7109375" style="5" bestFit="1" customWidth="1"/>
    <col min="12546" max="12546" width="24.85546875" style="5" bestFit="1" customWidth="1"/>
    <col min="12547" max="12547" width="9.140625" style="5"/>
    <col min="12548" max="12548" width="7.28515625" style="5" bestFit="1" customWidth="1"/>
    <col min="12549" max="12800" width="9.140625" style="5"/>
    <col min="12801" max="12801" width="25.7109375" style="5" bestFit="1" customWidth="1"/>
    <col min="12802" max="12802" width="24.85546875" style="5" bestFit="1" customWidth="1"/>
    <col min="12803" max="12803" width="9.140625" style="5"/>
    <col min="12804" max="12804" width="7.28515625" style="5" bestFit="1" customWidth="1"/>
    <col min="12805" max="13056" width="9.140625" style="5"/>
    <col min="13057" max="13057" width="25.7109375" style="5" bestFit="1" customWidth="1"/>
    <col min="13058" max="13058" width="24.85546875" style="5" bestFit="1" customWidth="1"/>
    <col min="13059" max="13059" width="9.140625" style="5"/>
    <col min="13060" max="13060" width="7.28515625" style="5" bestFit="1" customWidth="1"/>
    <col min="13061" max="13312" width="9.140625" style="5"/>
    <col min="13313" max="13313" width="25.7109375" style="5" bestFit="1" customWidth="1"/>
    <col min="13314" max="13314" width="24.85546875" style="5" bestFit="1" customWidth="1"/>
    <col min="13315" max="13315" width="9.140625" style="5"/>
    <col min="13316" max="13316" width="7.28515625" style="5" bestFit="1" customWidth="1"/>
    <col min="13317" max="13568" width="9.140625" style="5"/>
    <col min="13569" max="13569" width="25.7109375" style="5" bestFit="1" customWidth="1"/>
    <col min="13570" max="13570" width="24.85546875" style="5" bestFit="1" customWidth="1"/>
    <col min="13571" max="13571" width="9.140625" style="5"/>
    <col min="13572" max="13572" width="7.28515625" style="5" bestFit="1" customWidth="1"/>
    <col min="13573" max="13824" width="9.140625" style="5"/>
    <col min="13825" max="13825" width="25.7109375" style="5" bestFit="1" customWidth="1"/>
    <col min="13826" max="13826" width="24.85546875" style="5" bestFit="1" customWidth="1"/>
    <col min="13827" max="13827" width="9.140625" style="5"/>
    <col min="13828" max="13828" width="7.28515625" style="5" bestFit="1" customWidth="1"/>
    <col min="13829" max="14080" width="9.140625" style="5"/>
    <col min="14081" max="14081" width="25.7109375" style="5" bestFit="1" customWidth="1"/>
    <col min="14082" max="14082" width="24.85546875" style="5" bestFit="1" customWidth="1"/>
    <col min="14083" max="14083" width="9.140625" style="5"/>
    <col min="14084" max="14084" width="7.28515625" style="5" bestFit="1" customWidth="1"/>
    <col min="14085" max="14336" width="9.140625" style="5"/>
    <col min="14337" max="14337" width="25.7109375" style="5" bestFit="1" customWidth="1"/>
    <col min="14338" max="14338" width="24.85546875" style="5" bestFit="1" customWidth="1"/>
    <col min="14339" max="14339" width="9.140625" style="5"/>
    <col min="14340" max="14340" width="7.28515625" style="5" bestFit="1" customWidth="1"/>
    <col min="14341" max="14592" width="9.140625" style="5"/>
    <col min="14593" max="14593" width="25.7109375" style="5" bestFit="1" customWidth="1"/>
    <col min="14594" max="14594" width="24.85546875" style="5" bestFit="1" customWidth="1"/>
    <col min="14595" max="14595" width="9.140625" style="5"/>
    <col min="14596" max="14596" width="7.28515625" style="5" bestFit="1" customWidth="1"/>
    <col min="14597" max="14848" width="9.140625" style="5"/>
    <col min="14849" max="14849" width="25.7109375" style="5" bestFit="1" customWidth="1"/>
    <col min="14850" max="14850" width="24.85546875" style="5" bestFit="1" customWidth="1"/>
    <col min="14851" max="14851" width="9.140625" style="5"/>
    <col min="14852" max="14852" width="7.28515625" style="5" bestFit="1" customWidth="1"/>
    <col min="14853" max="15104" width="9.140625" style="5"/>
    <col min="15105" max="15105" width="25.7109375" style="5" bestFit="1" customWidth="1"/>
    <col min="15106" max="15106" width="24.85546875" style="5" bestFit="1" customWidth="1"/>
    <col min="15107" max="15107" width="9.140625" style="5"/>
    <col min="15108" max="15108" width="7.28515625" style="5" bestFit="1" customWidth="1"/>
    <col min="15109" max="15360" width="9.140625" style="5"/>
    <col min="15361" max="15361" width="25.7109375" style="5" bestFit="1" customWidth="1"/>
    <col min="15362" max="15362" width="24.85546875" style="5" bestFit="1" customWidth="1"/>
    <col min="15363" max="15363" width="9.140625" style="5"/>
    <col min="15364" max="15364" width="7.28515625" style="5" bestFit="1" customWidth="1"/>
    <col min="15365" max="15616" width="9.140625" style="5"/>
    <col min="15617" max="15617" width="25.7109375" style="5" bestFit="1" customWidth="1"/>
    <col min="15618" max="15618" width="24.85546875" style="5" bestFit="1" customWidth="1"/>
    <col min="15619" max="15619" width="9.140625" style="5"/>
    <col min="15620" max="15620" width="7.28515625" style="5" bestFit="1" customWidth="1"/>
    <col min="15621" max="15872" width="9.140625" style="5"/>
    <col min="15873" max="15873" width="25.7109375" style="5" bestFit="1" customWidth="1"/>
    <col min="15874" max="15874" width="24.85546875" style="5" bestFit="1" customWidth="1"/>
    <col min="15875" max="15875" width="9.140625" style="5"/>
    <col min="15876" max="15876" width="7.28515625" style="5" bestFit="1" customWidth="1"/>
    <col min="15877" max="16128" width="9.140625" style="5"/>
    <col min="16129" max="16129" width="25.7109375" style="5" bestFit="1" customWidth="1"/>
    <col min="16130" max="16130" width="24.85546875" style="5" bestFit="1" customWidth="1"/>
    <col min="16131" max="16131" width="9.140625" style="5"/>
    <col min="16132" max="16132" width="7.28515625" style="5" bestFit="1" customWidth="1"/>
    <col min="16133" max="16384" width="9.140625" style="5"/>
  </cols>
  <sheetData>
    <row r="1" spans="1:4" ht="15" customHeight="1" x14ac:dyDescent="0.15">
      <c r="A1" s="83" t="s">
        <v>134</v>
      </c>
      <c r="B1" s="84" t="s">
        <v>591</v>
      </c>
      <c r="C1" s="84" t="s">
        <v>131</v>
      </c>
      <c r="D1" s="85" t="s">
        <v>132</v>
      </c>
    </row>
    <row r="2" spans="1:4" ht="20.100000000000001" customHeight="1" x14ac:dyDescent="0.15">
      <c r="A2" s="135" t="s">
        <v>175</v>
      </c>
      <c r="B2" s="36" t="s">
        <v>176</v>
      </c>
      <c r="C2" s="37" t="s">
        <v>135</v>
      </c>
      <c r="D2" s="47">
        <v>1</v>
      </c>
    </row>
    <row r="3" spans="1:4" ht="20.100000000000001" customHeight="1" x14ac:dyDescent="0.15">
      <c r="A3" s="136"/>
      <c r="B3" s="36" t="s">
        <v>223</v>
      </c>
      <c r="C3" s="37" t="s">
        <v>108</v>
      </c>
      <c r="D3" s="47">
        <v>2</v>
      </c>
    </row>
    <row r="4" spans="1:4" ht="20.100000000000001" customHeight="1" x14ac:dyDescent="0.15">
      <c r="A4" s="136"/>
      <c r="B4" s="36" t="s">
        <v>592</v>
      </c>
      <c r="C4" s="37" t="s">
        <v>593</v>
      </c>
      <c r="D4" s="47">
        <v>2</v>
      </c>
    </row>
    <row r="5" spans="1:4" ht="20.100000000000001" customHeight="1" x14ac:dyDescent="0.15">
      <c r="A5" s="136"/>
      <c r="B5" s="36" t="s">
        <v>224</v>
      </c>
      <c r="C5" s="37" t="s">
        <v>109</v>
      </c>
      <c r="D5" s="47">
        <v>2</v>
      </c>
    </row>
    <row r="6" spans="1:4" ht="20.100000000000001" customHeight="1" x14ac:dyDescent="0.15">
      <c r="A6" s="137"/>
      <c r="B6" s="36" t="s">
        <v>594</v>
      </c>
      <c r="C6" s="37" t="s">
        <v>109</v>
      </c>
      <c r="D6" s="47">
        <v>2</v>
      </c>
    </row>
    <row r="7" spans="1:4" ht="20.100000000000001" customHeight="1" x14ac:dyDescent="0.15">
      <c r="A7" s="135" t="s">
        <v>595</v>
      </c>
      <c r="B7" s="36" t="s">
        <v>596</v>
      </c>
      <c r="C7" s="37" t="s">
        <v>597</v>
      </c>
      <c r="D7" s="47">
        <v>2</v>
      </c>
    </row>
    <row r="8" spans="1:4" ht="20.100000000000001" customHeight="1" x14ac:dyDescent="0.15">
      <c r="A8" s="137"/>
      <c r="B8" s="36" t="s">
        <v>598</v>
      </c>
      <c r="C8" s="37" t="s">
        <v>599</v>
      </c>
      <c r="D8" s="47">
        <v>2</v>
      </c>
    </row>
    <row r="9" spans="1:4" ht="20.100000000000001" customHeight="1" x14ac:dyDescent="0.15">
      <c r="A9" s="135" t="s">
        <v>115</v>
      </c>
      <c r="B9" s="36" t="s">
        <v>177</v>
      </c>
      <c r="C9" s="37" t="s">
        <v>135</v>
      </c>
      <c r="D9" s="47">
        <v>2</v>
      </c>
    </row>
    <row r="10" spans="1:4" ht="20.100000000000001" customHeight="1" x14ac:dyDescent="0.15">
      <c r="A10" s="136"/>
      <c r="B10" s="36" t="s">
        <v>600</v>
      </c>
      <c r="C10" s="37" t="s">
        <v>135</v>
      </c>
      <c r="D10" s="47">
        <v>2</v>
      </c>
    </row>
    <row r="11" spans="1:4" ht="20.100000000000001" customHeight="1" x14ac:dyDescent="0.15">
      <c r="A11" s="136"/>
      <c r="B11" s="36" t="s">
        <v>601</v>
      </c>
      <c r="C11" s="37" t="s">
        <v>602</v>
      </c>
      <c r="D11" s="47">
        <v>2</v>
      </c>
    </row>
    <row r="12" spans="1:4" ht="20.100000000000001" customHeight="1" x14ac:dyDescent="0.15">
      <c r="A12" s="136"/>
      <c r="B12" s="36" t="s">
        <v>178</v>
      </c>
      <c r="C12" s="37" t="s">
        <v>135</v>
      </c>
      <c r="D12" s="47">
        <v>2</v>
      </c>
    </row>
    <row r="13" spans="1:4" ht="20.100000000000001" customHeight="1" x14ac:dyDescent="0.15">
      <c r="A13" s="136"/>
      <c r="B13" s="36" t="s">
        <v>603</v>
      </c>
      <c r="C13" s="37" t="s">
        <v>135</v>
      </c>
      <c r="D13" s="47">
        <v>2</v>
      </c>
    </row>
    <row r="14" spans="1:4" ht="20.100000000000001" customHeight="1" x14ac:dyDescent="0.15">
      <c r="A14" s="136"/>
      <c r="B14" s="36" t="s">
        <v>179</v>
      </c>
      <c r="C14" s="37" t="s">
        <v>604</v>
      </c>
      <c r="D14" s="47">
        <v>2</v>
      </c>
    </row>
    <row r="15" spans="1:4" ht="20.100000000000001" customHeight="1" x14ac:dyDescent="0.15">
      <c r="A15" s="137"/>
      <c r="B15" s="36" t="s">
        <v>136</v>
      </c>
      <c r="C15" s="37" t="s">
        <v>593</v>
      </c>
      <c r="D15" s="47">
        <v>2</v>
      </c>
    </row>
    <row r="16" spans="1:4" ht="20.100000000000001" customHeight="1" x14ac:dyDescent="0.15">
      <c r="A16" s="135" t="s">
        <v>605</v>
      </c>
      <c r="B16" s="36" t="s">
        <v>606</v>
      </c>
      <c r="C16" s="37" t="s">
        <v>135</v>
      </c>
      <c r="D16" s="47">
        <v>1</v>
      </c>
    </row>
    <row r="17" spans="1:4" ht="20.100000000000001" customHeight="1" x14ac:dyDescent="0.15">
      <c r="A17" s="136"/>
      <c r="B17" s="36" t="s">
        <v>607</v>
      </c>
      <c r="C17" s="37" t="s">
        <v>135</v>
      </c>
      <c r="D17" s="47">
        <v>1</v>
      </c>
    </row>
    <row r="18" spans="1:4" ht="20.100000000000001" customHeight="1" x14ac:dyDescent="0.15">
      <c r="A18" s="136"/>
      <c r="B18" s="36" t="s">
        <v>608</v>
      </c>
      <c r="C18" s="37" t="s">
        <v>135</v>
      </c>
      <c r="D18" s="47">
        <v>1</v>
      </c>
    </row>
    <row r="19" spans="1:4" ht="20.100000000000001" customHeight="1" x14ac:dyDescent="0.15">
      <c r="A19" s="136"/>
      <c r="B19" s="36" t="s">
        <v>609</v>
      </c>
      <c r="C19" s="37" t="s">
        <v>135</v>
      </c>
      <c r="D19" s="47">
        <v>1</v>
      </c>
    </row>
    <row r="20" spans="1:4" ht="20.100000000000001" customHeight="1" x14ac:dyDescent="0.15">
      <c r="A20" s="136"/>
      <c r="B20" s="36" t="s">
        <v>610</v>
      </c>
      <c r="C20" s="37" t="s">
        <v>135</v>
      </c>
      <c r="D20" s="47">
        <v>5</v>
      </c>
    </row>
    <row r="21" spans="1:4" ht="20.100000000000001" customHeight="1" x14ac:dyDescent="0.15">
      <c r="A21" s="136"/>
      <c r="B21" s="36" t="s">
        <v>180</v>
      </c>
      <c r="C21" s="37" t="s">
        <v>108</v>
      </c>
      <c r="D21" s="47">
        <v>2</v>
      </c>
    </row>
    <row r="22" spans="1:4" ht="20.100000000000001" customHeight="1" x14ac:dyDescent="0.15">
      <c r="A22" s="136"/>
      <c r="B22" s="36" t="s">
        <v>181</v>
      </c>
      <c r="C22" s="37" t="s">
        <v>109</v>
      </c>
      <c r="D22" s="47">
        <v>2</v>
      </c>
    </row>
    <row r="23" spans="1:4" ht="20.100000000000001" customHeight="1" x14ac:dyDescent="0.15">
      <c r="A23" s="136"/>
      <c r="B23" s="36" t="s">
        <v>611</v>
      </c>
      <c r="C23" s="37" t="s">
        <v>593</v>
      </c>
      <c r="D23" s="47">
        <v>2</v>
      </c>
    </row>
    <row r="24" spans="1:4" ht="20.100000000000001" customHeight="1" x14ac:dyDescent="0.15">
      <c r="A24" s="137"/>
      <c r="B24" s="36" t="s">
        <v>612</v>
      </c>
      <c r="C24" s="37" t="s">
        <v>139</v>
      </c>
      <c r="D24" s="47">
        <v>1</v>
      </c>
    </row>
    <row r="25" spans="1:4" ht="20.100000000000001" customHeight="1" x14ac:dyDescent="0.15">
      <c r="A25" s="135" t="s">
        <v>129</v>
      </c>
      <c r="B25" s="36" t="s">
        <v>182</v>
      </c>
      <c r="C25" s="37" t="s">
        <v>602</v>
      </c>
      <c r="D25" s="47">
        <v>1</v>
      </c>
    </row>
    <row r="26" spans="1:4" ht="20.100000000000001" customHeight="1" x14ac:dyDescent="0.15">
      <c r="A26" s="136"/>
      <c r="B26" s="36" t="s">
        <v>183</v>
      </c>
      <c r="C26" s="37" t="s">
        <v>108</v>
      </c>
      <c r="D26" s="47">
        <v>2</v>
      </c>
    </row>
    <row r="27" spans="1:4" ht="20.100000000000001" customHeight="1" x14ac:dyDescent="0.15">
      <c r="A27" s="136"/>
      <c r="B27" s="36" t="s">
        <v>147</v>
      </c>
      <c r="C27" s="37" t="s">
        <v>108</v>
      </c>
      <c r="D27" s="47">
        <v>2</v>
      </c>
    </row>
    <row r="28" spans="1:4" ht="20.100000000000001" customHeight="1" x14ac:dyDescent="0.15">
      <c r="A28" s="136"/>
      <c r="B28" s="36" t="s">
        <v>613</v>
      </c>
      <c r="C28" s="37" t="s">
        <v>108</v>
      </c>
      <c r="D28" s="47">
        <v>2</v>
      </c>
    </row>
    <row r="29" spans="1:4" ht="20.100000000000001" customHeight="1" x14ac:dyDescent="0.15">
      <c r="A29" s="136"/>
      <c r="B29" s="36" t="s">
        <v>217</v>
      </c>
      <c r="C29" s="37" t="s">
        <v>593</v>
      </c>
      <c r="D29" s="47">
        <v>2</v>
      </c>
    </row>
    <row r="30" spans="1:4" ht="20.100000000000001" customHeight="1" x14ac:dyDescent="0.15">
      <c r="A30" s="136"/>
      <c r="B30" s="36" t="s">
        <v>614</v>
      </c>
      <c r="C30" s="37" t="s">
        <v>109</v>
      </c>
      <c r="D30" s="47">
        <v>2</v>
      </c>
    </row>
    <row r="31" spans="1:4" ht="20.100000000000001" customHeight="1" x14ac:dyDescent="0.15">
      <c r="A31" s="137"/>
      <c r="B31" s="36" t="s">
        <v>615</v>
      </c>
      <c r="C31" s="37" t="s">
        <v>139</v>
      </c>
      <c r="D31" s="47">
        <v>1</v>
      </c>
    </row>
    <row r="32" spans="1:4" ht="20.100000000000001" customHeight="1" x14ac:dyDescent="0.15">
      <c r="A32" s="135" t="s">
        <v>137</v>
      </c>
      <c r="B32" s="36" t="s">
        <v>616</v>
      </c>
      <c r="C32" s="37" t="s">
        <v>135</v>
      </c>
      <c r="D32" s="47">
        <v>1</v>
      </c>
    </row>
    <row r="33" spans="1:4" ht="20.100000000000001" customHeight="1" x14ac:dyDescent="0.15">
      <c r="A33" s="136"/>
      <c r="B33" s="36" t="s">
        <v>184</v>
      </c>
      <c r="C33" s="37" t="s">
        <v>135</v>
      </c>
      <c r="D33" s="47">
        <v>1</v>
      </c>
    </row>
    <row r="34" spans="1:4" ht="20.100000000000001" customHeight="1" x14ac:dyDescent="0.15">
      <c r="A34" s="136"/>
      <c r="B34" s="36" t="s">
        <v>617</v>
      </c>
      <c r="C34" s="37" t="s">
        <v>597</v>
      </c>
      <c r="D34" s="47">
        <v>1</v>
      </c>
    </row>
    <row r="35" spans="1:4" ht="20.100000000000001" customHeight="1" x14ac:dyDescent="0.15">
      <c r="A35" s="136"/>
      <c r="B35" s="36" t="s">
        <v>618</v>
      </c>
      <c r="C35" s="37" t="s">
        <v>108</v>
      </c>
      <c r="D35" s="47">
        <v>1</v>
      </c>
    </row>
    <row r="36" spans="1:4" ht="20.100000000000001" customHeight="1" x14ac:dyDescent="0.15">
      <c r="A36" s="136"/>
      <c r="B36" s="36" t="s">
        <v>619</v>
      </c>
      <c r="C36" s="37" t="s">
        <v>108</v>
      </c>
      <c r="D36" s="47">
        <v>1</v>
      </c>
    </row>
    <row r="37" spans="1:4" ht="20.100000000000001" customHeight="1" x14ac:dyDescent="0.15">
      <c r="A37" s="136"/>
      <c r="B37" s="36" t="s">
        <v>185</v>
      </c>
      <c r="C37" s="37" t="s">
        <v>599</v>
      </c>
      <c r="D37" s="47">
        <v>1</v>
      </c>
    </row>
    <row r="38" spans="1:4" ht="20.100000000000001" customHeight="1" x14ac:dyDescent="0.15">
      <c r="A38" s="136"/>
      <c r="B38" s="36" t="s">
        <v>138</v>
      </c>
      <c r="C38" s="37" t="s">
        <v>593</v>
      </c>
      <c r="D38" s="47">
        <v>1</v>
      </c>
    </row>
    <row r="39" spans="1:4" ht="20.100000000000001" customHeight="1" x14ac:dyDescent="0.15">
      <c r="A39" s="137"/>
      <c r="B39" s="36" t="s">
        <v>186</v>
      </c>
      <c r="C39" s="37" t="s">
        <v>109</v>
      </c>
      <c r="D39" s="47">
        <v>1</v>
      </c>
    </row>
    <row r="40" spans="1:4" ht="20.100000000000001" customHeight="1" x14ac:dyDescent="0.15">
      <c r="A40" s="135" t="s">
        <v>187</v>
      </c>
      <c r="B40" s="36" t="s">
        <v>620</v>
      </c>
      <c r="C40" s="37" t="s">
        <v>135</v>
      </c>
      <c r="D40" s="47">
        <v>2</v>
      </c>
    </row>
    <row r="41" spans="1:4" ht="20.100000000000001" customHeight="1" x14ac:dyDescent="0.15">
      <c r="A41" s="137"/>
      <c r="B41" s="36" t="s">
        <v>621</v>
      </c>
      <c r="C41" s="37" t="s">
        <v>599</v>
      </c>
      <c r="D41" s="47">
        <v>2</v>
      </c>
    </row>
    <row r="42" spans="1:4" ht="20.100000000000001" customHeight="1" x14ac:dyDescent="0.15">
      <c r="A42" s="135" t="s">
        <v>127</v>
      </c>
      <c r="B42" s="36" t="s">
        <v>622</v>
      </c>
      <c r="C42" s="37" t="s">
        <v>107</v>
      </c>
      <c r="D42" s="47">
        <v>1</v>
      </c>
    </row>
    <row r="43" spans="1:4" ht="20.100000000000001" customHeight="1" x14ac:dyDescent="0.15">
      <c r="A43" s="136"/>
      <c r="B43" s="36" t="s">
        <v>623</v>
      </c>
      <c r="C43" s="37" t="s">
        <v>624</v>
      </c>
      <c r="D43" s="47">
        <v>1</v>
      </c>
    </row>
    <row r="44" spans="1:4" ht="20.100000000000001" customHeight="1" x14ac:dyDescent="0.15">
      <c r="A44" s="136"/>
      <c r="B44" s="36" t="s">
        <v>625</v>
      </c>
      <c r="C44" s="37" t="s">
        <v>107</v>
      </c>
      <c r="D44" s="47">
        <v>1</v>
      </c>
    </row>
    <row r="45" spans="1:4" ht="20.100000000000001" customHeight="1" x14ac:dyDescent="0.15">
      <c r="A45" s="136"/>
      <c r="B45" s="36" t="s">
        <v>189</v>
      </c>
      <c r="C45" s="37" t="s">
        <v>108</v>
      </c>
      <c r="D45" s="47">
        <v>1</v>
      </c>
    </row>
    <row r="46" spans="1:4" ht="20.100000000000001" customHeight="1" x14ac:dyDescent="0.15">
      <c r="A46" s="136"/>
      <c r="B46" s="36" t="s">
        <v>626</v>
      </c>
      <c r="C46" s="37" t="s">
        <v>599</v>
      </c>
      <c r="D46" s="47">
        <v>1</v>
      </c>
    </row>
    <row r="47" spans="1:4" ht="20.100000000000001" customHeight="1" x14ac:dyDescent="0.15">
      <c r="A47" s="136"/>
      <c r="B47" s="36" t="s">
        <v>627</v>
      </c>
      <c r="C47" s="37" t="s">
        <v>108</v>
      </c>
      <c r="D47" s="47">
        <v>1</v>
      </c>
    </row>
    <row r="48" spans="1:4" ht="20.100000000000001" customHeight="1" x14ac:dyDescent="0.15">
      <c r="A48" s="136"/>
      <c r="B48" s="36" t="s">
        <v>188</v>
      </c>
      <c r="C48" s="37" t="s">
        <v>109</v>
      </c>
      <c r="D48" s="47">
        <v>2</v>
      </c>
    </row>
    <row r="49" spans="1:4" ht="20.100000000000001" customHeight="1" x14ac:dyDescent="0.15">
      <c r="A49" s="136"/>
      <c r="B49" s="36" t="s">
        <v>190</v>
      </c>
      <c r="C49" s="37" t="s">
        <v>109</v>
      </c>
      <c r="D49" s="47">
        <v>2</v>
      </c>
    </row>
    <row r="50" spans="1:4" ht="20.100000000000001" customHeight="1" x14ac:dyDescent="0.15">
      <c r="A50" s="136"/>
      <c r="B50" s="36" t="s">
        <v>628</v>
      </c>
      <c r="C50" s="37" t="s">
        <v>139</v>
      </c>
      <c r="D50" s="47">
        <v>1</v>
      </c>
    </row>
    <row r="51" spans="1:4" ht="20.100000000000001" customHeight="1" x14ac:dyDescent="0.15">
      <c r="A51" s="137"/>
      <c r="B51" s="36" t="s">
        <v>629</v>
      </c>
      <c r="C51" s="37" t="s">
        <v>630</v>
      </c>
      <c r="D51" s="47">
        <v>1</v>
      </c>
    </row>
    <row r="52" spans="1:4" ht="20.100000000000001" customHeight="1" x14ac:dyDescent="0.15">
      <c r="A52" s="135" t="s">
        <v>191</v>
      </c>
      <c r="B52" s="36" t="s">
        <v>631</v>
      </c>
      <c r="C52" s="37" t="s">
        <v>107</v>
      </c>
      <c r="D52" s="47">
        <v>1</v>
      </c>
    </row>
    <row r="53" spans="1:4" ht="20.100000000000001" customHeight="1" x14ac:dyDescent="0.15">
      <c r="A53" s="136"/>
      <c r="B53" s="36" t="s">
        <v>192</v>
      </c>
      <c r="C53" s="37" t="s">
        <v>135</v>
      </c>
      <c r="D53" s="47">
        <v>1</v>
      </c>
    </row>
    <row r="54" spans="1:4" ht="20.100000000000001" customHeight="1" x14ac:dyDescent="0.15">
      <c r="A54" s="136"/>
      <c r="B54" s="36" t="s">
        <v>193</v>
      </c>
      <c r="C54" s="37" t="s">
        <v>597</v>
      </c>
      <c r="D54" s="47">
        <v>1</v>
      </c>
    </row>
    <row r="55" spans="1:4" ht="20.100000000000001" customHeight="1" x14ac:dyDescent="0.15">
      <c r="A55" s="136"/>
      <c r="B55" s="36" t="s">
        <v>632</v>
      </c>
      <c r="C55" s="37" t="s">
        <v>135</v>
      </c>
      <c r="D55" s="47">
        <v>1</v>
      </c>
    </row>
    <row r="56" spans="1:4" ht="20.100000000000001" customHeight="1" x14ac:dyDescent="0.15">
      <c r="A56" s="136"/>
      <c r="B56" s="36" t="s">
        <v>633</v>
      </c>
      <c r="C56" s="37" t="s">
        <v>597</v>
      </c>
      <c r="D56" s="47">
        <v>1</v>
      </c>
    </row>
    <row r="57" spans="1:4" ht="20.100000000000001" customHeight="1" x14ac:dyDescent="0.15">
      <c r="A57" s="136"/>
      <c r="B57" s="36" t="s">
        <v>634</v>
      </c>
      <c r="C57" s="37" t="s">
        <v>135</v>
      </c>
      <c r="D57" s="47">
        <v>1</v>
      </c>
    </row>
    <row r="58" spans="1:4" ht="20.100000000000001" customHeight="1" x14ac:dyDescent="0.15">
      <c r="A58" s="136"/>
      <c r="B58" s="36" t="s">
        <v>635</v>
      </c>
      <c r="C58" s="37" t="s">
        <v>108</v>
      </c>
      <c r="D58" s="47">
        <v>2</v>
      </c>
    </row>
    <row r="59" spans="1:4" ht="20.100000000000001" customHeight="1" x14ac:dyDescent="0.15">
      <c r="A59" s="136"/>
      <c r="B59" s="36" t="s">
        <v>636</v>
      </c>
      <c r="C59" s="37" t="s">
        <v>108</v>
      </c>
      <c r="D59" s="47">
        <v>2</v>
      </c>
    </row>
    <row r="60" spans="1:4" ht="20.100000000000001" customHeight="1" x14ac:dyDescent="0.15">
      <c r="A60" s="136"/>
      <c r="B60" s="36" t="s">
        <v>194</v>
      </c>
      <c r="C60" s="37" t="s">
        <v>593</v>
      </c>
      <c r="D60" s="47">
        <v>1</v>
      </c>
    </row>
    <row r="61" spans="1:4" ht="20.100000000000001" customHeight="1" x14ac:dyDescent="0.15">
      <c r="A61" s="136"/>
      <c r="B61" s="36" t="s">
        <v>637</v>
      </c>
      <c r="C61" s="37" t="s">
        <v>109</v>
      </c>
      <c r="D61" s="47">
        <v>1</v>
      </c>
    </row>
    <row r="62" spans="1:4" ht="20.100000000000001" customHeight="1" x14ac:dyDescent="0.15">
      <c r="A62" s="137"/>
      <c r="B62" s="36" t="s">
        <v>638</v>
      </c>
      <c r="C62" s="37" t="s">
        <v>593</v>
      </c>
      <c r="D62" s="47">
        <v>1</v>
      </c>
    </row>
    <row r="63" spans="1:4" ht="20.100000000000001" customHeight="1" x14ac:dyDescent="0.15">
      <c r="A63" s="135" t="s">
        <v>120</v>
      </c>
      <c r="B63" s="36" t="s">
        <v>639</v>
      </c>
      <c r="C63" s="37" t="s">
        <v>107</v>
      </c>
      <c r="D63" s="47">
        <v>1</v>
      </c>
    </row>
    <row r="64" spans="1:4" ht="20.100000000000001" customHeight="1" x14ac:dyDescent="0.15">
      <c r="A64" s="136"/>
      <c r="B64" s="36" t="s">
        <v>195</v>
      </c>
      <c r="C64" s="37" t="s">
        <v>135</v>
      </c>
      <c r="D64" s="47">
        <v>2</v>
      </c>
    </row>
    <row r="65" spans="1:4" ht="20.100000000000001" customHeight="1" x14ac:dyDescent="0.15">
      <c r="A65" s="136"/>
      <c r="B65" s="36" t="s">
        <v>640</v>
      </c>
      <c r="C65" s="37" t="s">
        <v>135</v>
      </c>
      <c r="D65" s="47">
        <v>2</v>
      </c>
    </row>
    <row r="66" spans="1:4" ht="20.100000000000001" customHeight="1" x14ac:dyDescent="0.15">
      <c r="A66" s="136"/>
      <c r="B66" s="36" t="s">
        <v>641</v>
      </c>
      <c r="C66" s="37" t="s">
        <v>135</v>
      </c>
      <c r="D66" s="47">
        <v>2</v>
      </c>
    </row>
    <row r="67" spans="1:4" ht="20.100000000000001" customHeight="1" x14ac:dyDescent="0.15">
      <c r="A67" s="137"/>
      <c r="B67" s="36" t="s">
        <v>196</v>
      </c>
      <c r="C67" s="37" t="s">
        <v>109</v>
      </c>
      <c r="D67" s="47">
        <v>2</v>
      </c>
    </row>
    <row r="68" spans="1:4" ht="20.100000000000001" customHeight="1" x14ac:dyDescent="0.15">
      <c r="A68" s="135" t="s">
        <v>642</v>
      </c>
      <c r="B68" s="36" t="s">
        <v>643</v>
      </c>
      <c r="C68" s="37" t="s">
        <v>107</v>
      </c>
      <c r="D68" s="47">
        <v>1</v>
      </c>
    </row>
    <row r="69" spans="1:4" ht="20.100000000000001" customHeight="1" x14ac:dyDescent="0.15">
      <c r="A69" s="136"/>
      <c r="B69" s="36" t="s">
        <v>644</v>
      </c>
      <c r="C69" s="37" t="s">
        <v>107</v>
      </c>
      <c r="D69" s="47">
        <v>1</v>
      </c>
    </row>
    <row r="70" spans="1:4" ht="20.100000000000001" customHeight="1" x14ac:dyDescent="0.15">
      <c r="A70" s="136"/>
      <c r="B70" s="36" t="s">
        <v>645</v>
      </c>
      <c r="C70" s="37" t="s">
        <v>107</v>
      </c>
      <c r="D70" s="47">
        <v>1</v>
      </c>
    </row>
    <row r="71" spans="1:4" ht="20.100000000000001" customHeight="1" x14ac:dyDescent="0.15">
      <c r="A71" s="136"/>
      <c r="B71" s="36" t="s">
        <v>197</v>
      </c>
      <c r="C71" s="37" t="s">
        <v>135</v>
      </c>
      <c r="D71" s="47">
        <v>2</v>
      </c>
    </row>
    <row r="72" spans="1:4" ht="20.100000000000001" customHeight="1" x14ac:dyDescent="0.15">
      <c r="A72" s="136"/>
      <c r="B72" s="36" t="s">
        <v>646</v>
      </c>
      <c r="C72" s="37" t="s">
        <v>135</v>
      </c>
      <c r="D72" s="47">
        <v>2</v>
      </c>
    </row>
    <row r="73" spans="1:4" ht="20.100000000000001" customHeight="1" x14ac:dyDescent="0.15">
      <c r="A73" s="136"/>
      <c r="B73" s="36" t="s">
        <v>647</v>
      </c>
      <c r="C73" s="37" t="s">
        <v>135</v>
      </c>
      <c r="D73" s="47">
        <v>2</v>
      </c>
    </row>
    <row r="74" spans="1:4" ht="20.100000000000001" customHeight="1" x14ac:dyDescent="0.15">
      <c r="A74" s="136"/>
      <c r="B74" s="36" t="s">
        <v>199</v>
      </c>
      <c r="C74" s="37" t="s">
        <v>135</v>
      </c>
      <c r="D74" s="47">
        <v>2</v>
      </c>
    </row>
    <row r="75" spans="1:4" ht="20.100000000000001" customHeight="1" x14ac:dyDescent="0.15">
      <c r="A75" s="137"/>
      <c r="B75" s="36" t="s">
        <v>198</v>
      </c>
      <c r="C75" s="37" t="s">
        <v>108</v>
      </c>
      <c r="D75" s="47">
        <v>1</v>
      </c>
    </row>
    <row r="76" spans="1:4" ht="20.100000000000001" customHeight="1" x14ac:dyDescent="0.15">
      <c r="A76" s="135" t="s">
        <v>140</v>
      </c>
      <c r="B76" s="36" t="s">
        <v>648</v>
      </c>
      <c r="C76" s="37" t="s">
        <v>107</v>
      </c>
      <c r="D76" s="47">
        <v>1</v>
      </c>
    </row>
    <row r="77" spans="1:4" ht="20.100000000000001" customHeight="1" x14ac:dyDescent="0.15">
      <c r="A77" s="136"/>
      <c r="B77" s="36" t="s">
        <v>649</v>
      </c>
      <c r="C77" s="37" t="s">
        <v>650</v>
      </c>
      <c r="D77" s="47">
        <v>1</v>
      </c>
    </row>
    <row r="78" spans="1:4" ht="20.100000000000001" customHeight="1" x14ac:dyDescent="0.15">
      <c r="A78" s="136"/>
      <c r="B78" s="36" t="s">
        <v>651</v>
      </c>
      <c r="C78" s="37" t="s">
        <v>107</v>
      </c>
      <c r="D78" s="47">
        <v>1</v>
      </c>
    </row>
    <row r="79" spans="1:4" ht="20.100000000000001" customHeight="1" x14ac:dyDescent="0.15">
      <c r="A79" s="136"/>
      <c r="B79" s="36" t="s">
        <v>652</v>
      </c>
      <c r="C79" s="37" t="s">
        <v>107</v>
      </c>
      <c r="D79" s="47">
        <v>1</v>
      </c>
    </row>
    <row r="80" spans="1:4" ht="20.100000000000001" customHeight="1" x14ac:dyDescent="0.15">
      <c r="A80" s="136"/>
      <c r="B80" s="36" t="s">
        <v>653</v>
      </c>
      <c r="C80" s="37" t="s">
        <v>624</v>
      </c>
      <c r="D80" s="47">
        <v>1</v>
      </c>
    </row>
    <row r="81" spans="1:4" ht="20.100000000000001" customHeight="1" x14ac:dyDescent="0.15">
      <c r="A81" s="136"/>
      <c r="B81" s="36" t="s">
        <v>654</v>
      </c>
      <c r="C81" s="37" t="s">
        <v>135</v>
      </c>
      <c r="D81" s="47">
        <v>2</v>
      </c>
    </row>
    <row r="82" spans="1:4" ht="20.100000000000001" customHeight="1" x14ac:dyDescent="0.15">
      <c r="A82" s="136"/>
      <c r="B82" s="36" t="s">
        <v>200</v>
      </c>
      <c r="C82" s="37" t="s">
        <v>135</v>
      </c>
      <c r="D82" s="47">
        <v>2</v>
      </c>
    </row>
    <row r="83" spans="1:4" ht="20.100000000000001" customHeight="1" x14ac:dyDescent="0.15">
      <c r="A83" s="136"/>
      <c r="B83" s="36" t="s">
        <v>201</v>
      </c>
      <c r="C83" s="37" t="s">
        <v>135</v>
      </c>
      <c r="D83" s="47">
        <v>2</v>
      </c>
    </row>
    <row r="84" spans="1:4" ht="20.100000000000001" customHeight="1" x14ac:dyDescent="0.15">
      <c r="A84" s="136"/>
      <c r="B84" s="36" t="s">
        <v>202</v>
      </c>
      <c r="C84" s="37" t="s">
        <v>135</v>
      </c>
      <c r="D84" s="47">
        <v>2</v>
      </c>
    </row>
    <row r="85" spans="1:4" ht="20.100000000000001" customHeight="1" x14ac:dyDescent="0.15">
      <c r="A85" s="136"/>
      <c r="B85" s="36" t="s">
        <v>206</v>
      </c>
      <c r="C85" s="37" t="s">
        <v>135</v>
      </c>
      <c r="D85" s="47">
        <v>1</v>
      </c>
    </row>
    <row r="86" spans="1:4" ht="20.100000000000001" customHeight="1" x14ac:dyDescent="0.15">
      <c r="A86" s="136"/>
      <c r="B86" s="36" t="s">
        <v>203</v>
      </c>
      <c r="C86" s="37" t="s">
        <v>135</v>
      </c>
      <c r="D86" s="47">
        <v>2</v>
      </c>
    </row>
    <row r="87" spans="1:4" ht="20.100000000000001" customHeight="1" x14ac:dyDescent="0.15">
      <c r="A87" s="136"/>
      <c r="B87" s="36" t="s">
        <v>204</v>
      </c>
      <c r="C87" s="37" t="s">
        <v>597</v>
      </c>
      <c r="D87" s="47">
        <v>1</v>
      </c>
    </row>
    <row r="88" spans="1:4" ht="20.100000000000001" customHeight="1" x14ac:dyDescent="0.15">
      <c r="A88" s="136"/>
      <c r="B88" s="36" t="s">
        <v>205</v>
      </c>
      <c r="C88" s="37" t="s">
        <v>135</v>
      </c>
      <c r="D88" s="47">
        <v>1</v>
      </c>
    </row>
    <row r="89" spans="1:4" ht="20.100000000000001" customHeight="1" x14ac:dyDescent="0.15">
      <c r="A89" s="136"/>
      <c r="B89" s="36" t="s">
        <v>655</v>
      </c>
      <c r="C89" s="37" t="s">
        <v>135</v>
      </c>
      <c r="D89" s="47">
        <v>1</v>
      </c>
    </row>
    <row r="90" spans="1:4" ht="20.100000000000001" customHeight="1" x14ac:dyDescent="0.15">
      <c r="A90" s="136"/>
      <c r="B90" s="36" t="s">
        <v>656</v>
      </c>
      <c r="C90" s="37" t="s">
        <v>602</v>
      </c>
      <c r="D90" s="47">
        <v>1</v>
      </c>
    </row>
    <row r="91" spans="1:4" ht="20.100000000000001" customHeight="1" x14ac:dyDescent="0.15">
      <c r="A91" s="137"/>
      <c r="B91" s="36" t="s">
        <v>657</v>
      </c>
      <c r="C91" s="37" t="s">
        <v>108</v>
      </c>
      <c r="D91" s="47">
        <v>2</v>
      </c>
    </row>
    <row r="92" spans="1:4" ht="20.100000000000001" customHeight="1" x14ac:dyDescent="0.15">
      <c r="A92" s="135" t="s">
        <v>128</v>
      </c>
      <c r="B92" s="36" t="s">
        <v>658</v>
      </c>
      <c r="C92" s="37" t="s">
        <v>107</v>
      </c>
      <c r="D92" s="47">
        <v>1</v>
      </c>
    </row>
    <row r="93" spans="1:4" ht="20.100000000000001" customHeight="1" x14ac:dyDescent="0.15">
      <c r="A93" s="136"/>
      <c r="B93" s="36" t="s">
        <v>659</v>
      </c>
      <c r="C93" s="37" t="s">
        <v>107</v>
      </c>
      <c r="D93" s="47">
        <v>1</v>
      </c>
    </row>
    <row r="94" spans="1:4" ht="20.100000000000001" customHeight="1" x14ac:dyDescent="0.15">
      <c r="A94" s="136"/>
      <c r="B94" s="36" t="s">
        <v>207</v>
      </c>
      <c r="C94" s="37" t="s">
        <v>597</v>
      </c>
      <c r="D94" s="47">
        <v>2</v>
      </c>
    </row>
    <row r="95" spans="1:4" ht="20.100000000000001" customHeight="1" x14ac:dyDescent="0.15">
      <c r="A95" s="136"/>
      <c r="B95" s="36" t="s">
        <v>660</v>
      </c>
      <c r="C95" s="37" t="s">
        <v>597</v>
      </c>
      <c r="D95" s="47">
        <v>2</v>
      </c>
    </row>
    <row r="96" spans="1:4" ht="20.100000000000001" customHeight="1" x14ac:dyDescent="0.15">
      <c r="A96" s="136"/>
      <c r="B96" s="36" t="s">
        <v>661</v>
      </c>
      <c r="C96" s="37" t="s">
        <v>135</v>
      </c>
      <c r="D96" s="47">
        <v>2</v>
      </c>
    </row>
    <row r="97" spans="1:4" ht="20.100000000000001" customHeight="1" x14ac:dyDescent="0.15">
      <c r="A97" s="136"/>
      <c r="B97" s="36" t="s">
        <v>662</v>
      </c>
      <c r="C97" s="37" t="s">
        <v>135</v>
      </c>
      <c r="D97" s="47">
        <v>2</v>
      </c>
    </row>
    <row r="98" spans="1:4" ht="20.100000000000001" customHeight="1" x14ac:dyDescent="0.15">
      <c r="A98" s="136"/>
      <c r="B98" s="36" t="s">
        <v>663</v>
      </c>
      <c r="C98" s="37" t="s">
        <v>135</v>
      </c>
      <c r="D98" s="47">
        <v>1</v>
      </c>
    </row>
    <row r="99" spans="1:4" ht="20.100000000000001" customHeight="1" x14ac:dyDescent="0.15">
      <c r="A99" s="136"/>
      <c r="B99" s="36" t="s">
        <v>664</v>
      </c>
      <c r="C99" s="37" t="s">
        <v>602</v>
      </c>
      <c r="D99" s="47">
        <v>1</v>
      </c>
    </row>
    <row r="100" spans="1:4" ht="20.100000000000001" customHeight="1" x14ac:dyDescent="0.15">
      <c r="A100" s="136"/>
      <c r="B100" s="36" t="s">
        <v>665</v>
      </c>
      <c r="C100" s="37" t="s">
        <v>597</v>
      </c>
      <c r="D100" s="47">
        <v>1</v>
      </c>
    </row>
    <row r="101" spans="1:4" ht="20.100000000000001" customHeight="1" x14ac:dyDescent="0.15">
      <c r="A101" s="136"/>
      <c r="B101" s="36" t="s">
        <v>666</v>
      </c>
      <c r="C101" s="37" t="s">
        <v>135</v>
      </c>
      <c r="D101" s="47">
        <v>1</v>
      </c>
    </row>
    <row r="102" spans="1:4" ht="20.100000000000001" customHeight="1" x14ac:dyDescent="0.15">
      <c r="A102" s="136"/>
      <c r="B102" s="36" t="s">
        <v>667</v>
      </c>
      <c r="C102" s="37" t="s">
        <v>108</v>
      </c>
      <c r="D102" s="47">
        <v>2</v>
      </c>
    </row>
    <row r="103" spans="1:4" ht="20.100000000000001" customHeight="1" x14ac:dyDescent="0.15">
      <c r="A103" s="136"/>
      <c r="B103" s="36" t="s">
        <v>208</v>
      </c>
      <c r="C103" s="37" t="s">
        <v>108</v>
      </c>
      <c r="D103" s="47">
        <v>2</v>
      </c>
    </row>
    <row r="104" spans="1:4" ht="20.100000000000001" customHeight="1" x14ac:dyDescent="0.15">
      <c r="A104" s="136"/>
      <c r="B104" s="36" t="s">
        <v>229</v>
      </c>
      <c r="C104" s="37" t="s">
        <v>108</v>
      </c>
      <c r="D104" s="47">
        <v>2</v>
      </c>
    </row>
    <row r="105" spans="1:4" ht="20.100000000000001" customHeight="1" x14ac:dyDescent="0.15">
      <c r="A105" s="137"/>
      <c r="B105" s="36" t="s">
        <v>668</v>
      </c>
      <c r="C105" s="37" t="s">
        <v>109</v>
      </c>
      <c r="D105" s="47">
        <v>1</v>
      </c>
    </row>
    <row r="106" spans="1:4" ht="20.100000000000001" customHeight="1" x14ac:dyDescent="0.15">
      <c r="A106" s="135" t="s">
        <v>669</v>
      </c>
      <c r="B106" s="36" t="s">
        <v>670</v>
      </c>
      <c r="C106" s="37" t="s">
        <v>597</v>
      </c>
      <c r="D106" s="47">
        <v>1</v>
      </c>
    </row>
    <row r="107" spans="1:4" ht="20.100000000000001" customHeight="1" x14ac:dyDescent="0.15">
      <c r="A107" s="136"/>
      <c r="B107" s="36" t="s">
        <v>671</v>
      </c>
      <c r="C107" s="37" t="s">
        <v>135</v>
      </c>
      <c r="D107" s="47">
        <v>1</v>
      </c>
    </row>
    <row r="108" spans="1:4" ht="20.100000000000001" customHeight="1" x14ac:dyDescent="0.15">
      <c r="A108" s="137"/>
      <c r="B108" s="36" t="s">
        <v>672</v>
      </c>
      <c r="C108" s="37" t="s">
        <v>597</v>
      </c>
      <c r="D108" s="47">
        <v>1</v>
      </c>
    </row>
    <row r="109" spans="1:4" ht="20.100000000000001" customHeight="1" x14ac:dyDescent="0.15">
      <c r="A109" s="135" t="s">
        <v>141</v>
      </c>
      <c r="B109" s="36" t="s">
        <v>673</v>
      </c>
      <c r="C109" s="37" t="s">
        <v>107</v>
      </c>
      <c r="D109" s="47">
        <v>1</v>
      </c>
    </row>
    <row r="110" spans="1:4" ht="20.100000000000001" customHeight="1" x14ac:dyDescent="0.15">
      <c r="A110" s="136"/>
      <c r="B110" s="36" t="s">
        <v>674</v>
      </c>
      <c r="C110" s="37" t="s">
        <v>107</v>
      </c>
      <c r="D110" s="47">
        <v>1</v>
      </c>
    </row>
    <row r="111" spans="1:4" ht="20.100000000000001" customHeight="1" x14ac:dyDescent="0.15">
      <c r="A111" s="136"/>
      <c r="B111" s="36" t="s">
        <v>209</v>
      </c>
      <c r="C111" s="37" t="s">
        <v>597</v>
      </c>
      <c r="D111" s="47">
        <v>2</v>
      </c>
    </row>
    <row r="112" spans="1:4" ht="20.100000000000001" customHeight="1" x14ac:dyDescent="0.15">
      <c r="A112" s="136"/>
      <c r="B112" s="36" t="s">
        <v>210</v>
      </c>
      <c r="C112" s="37" t="s">
        <v>109</v>
      </c>
      <c r="D112" s="47">
        <v>1</v>
      </c>
    </row>
    <row r="113" spans="1:4" ht="20.100000000000001" customHeight="1" x14ac:dyDescent="0.15">
      <c r="A113" s="137"/>
      <c r="B113" s="36" t="s">
        <v>675</v>
      </c>
      <c r="C113" s="37" t="s">
        <v>139</v>
      </c>
      <c r="D113" s="47">
        <v>1</v>
      </c>
    </row>
    <row r="114" spans="1:4" ht="20.100000000000001" customHeight="1" x14ac:dyDescent="0.15">
      <c r="A114" s="135" t="s">
        <v>142</v>
      </c>
      <c r="B114" s="36" t="s">
        <v>676</v>
      </c>
      <c r="C114" s="37" t="s">
        <v>135</v>
      </c>
      <c r="D114" s="47">
        <v>2</v>
      </c>
    </row>
    <row r="115" spans="1:4" ht="20.100000000000001" customHeight="1" x14ac:dyDescent="0.15">
      <c r="A115" s="136"/>
      <c r="B115" s="36" t="s">
        <v>677</v>
      </c>
      <c r="C115" s="37" t="s">
        <v>678</v>
      </c>
      <c r="D115" s="47">
        <v>1</v>
      </c>
    </row>
    <row r="116" spans="1:4" ht="20.100000000000001" customHeight="1" x14ac:dyDescent="0.15">
      <c r="A116" s="136"/>
      <c r="B116" s="36" t="s">
        <v>679</v>
      </c>
      <c r="C116" s="37" t="s">
        <v>593</v>
      </c>
      <c r="D116" s="47">
        <v>1</v>
      </c>
    </row>
    <row r="117" spans="1:4" ht="20.100000000000001" customHeight="1" x14ac:dyDescent="0.15">
      <c r="A117" s="136"/>
      <c r="B117" s="36" t="s">
        <v>680</v>
      </c>
      <c r="C117" s="37" t="s">
        <v>593</v>
      </c>
      <c r="D117" s="47">
        <v>1</v>
      </c>
    </row>
    <row r="118" spans="1:4" ht="20.100000000000001" customHeight="1" x14ac:dyDescent="0.15">
      <c r="A118" s="136"/>
      <c r="B118" s="36" t="s">
        <v>681</v>
      </c>
      <c r="C118" s="37" t="s">
        <v>109</v>
      </c>
      <c r="D118" s="47">
        <v>1</v>
      </c>
    </row>
    <row r="119" spans="1:4" ht="20.100000000000001" customHeight="1" x14ac:dyDescent="0.15">
      <c r="A119" s="137"/>
      <c r="B119" s="36" t="s">
        <v>682</v>
      </c>
      <c r="C119" s="37" t="s">
        <v>139</v>
      </c>
      <c r="D119" s="47">
        <v>1</v>
      </c>
    </row>
    <row r="120" spans="1:4" ht="20.100000000000001" customHeight="1" x14ac:dyDescent="0.15">
      <c r="A120" s="86" t="s">
        <v>683</v>
      </c>
      <c r="B120" s="36" t="s">
        <v>211</v>
      </c>
      <c r="C120" s="37" t="s">
        <v>678</v>
      </c>
      <c r="D120" s="47">
        <v>1</v>
      </c>
    </row>
    <row r="121" spans="1:4" ht="20.100000000000001" customHeight="1" x14ac:dyDescent="0.15">
      <c r="A121" s="135" t="s">
        <v>143</v>
      </c>
      <c r="B121" s="36" t="s">
        <v>684</v>
      </c>
      <c r="C121" s="37" t="s">
        <v>135</v>
      </c>
      <c r="D121" s="47">
        <v>4</v>
      </c>
    </row>
    <row r="122" spans="1:4" ht="20.100000000000001" customHeight="1" x14ac:dyDescent="0.15">
      <c r="A122" s="136"/>
      <c r="B122" s="36" t="s">
        <v>685</v>
      </c>
      <c r="C122" s="37" t="s">
        <v>135</v>
      </c>
      <c r="D122" s="47">
        <v>4</v>
      </c>
    </row>
    <row r="123" spans="1:4" ht="20.100000000000001" customHeight="1" x14ac:dyDescent="0.15">
      <c r="A123" s="136"/>
      <c r="B123" s="36" t="s">
        <v>212</v>
      </c>
      <c r="C123" s="37" t="s">
        <v>135</v>
      </c>
      <c r="D123" s="47">
        <v>4</v>
      </c>
    </row>
    <row r="124" spans="1:4" ht="20.100000000000001" customHeight="1" x14ac:dyDescent="0.15">
      <c r="A124" s="136"/>
      <c r="B124" s="36" t="s">
        <v>686</v>
      </c>
      <c r="C124" s="37" t="s">
        <v>135</v>
      </c>
      <c r="D124" s="47">
        <v>4</v>
      </c>
    </row>
    <row r="125" spans="1:4" ht="20.100000000000001" customHeight="1" x14ac:dyDescent="0.15">
      <c r="A125" s="136"/>
      <c r="B125" s="36" t="s">
        <v>687</v>
      </c>
      <c r="C125" s="37" t="s">
        <v>597</v>
      </c>
      <c r="D125" s="47">
        <v>3</v>
      </c>
    </row>
    <row r="126" spans="1:4" ht="20.100000000000001" customHeight="1" x14ac:dyDescent="0.15">
      <c r="A126" s="136"/>
      <c r="B126" s="36" t="s">
        <v>688</v>
      </c>
      <c r="C126" s="37" t="s">
        <v>135</v>
      </c>
      <c r="D126" s="47">
        <v>3</v>
      </c>
    </row>
    <row r="127" spans="1:4" ht="20.100000000000001" customHeight="1" x14ac:dyDescent="0.15">
      <c r="A127" s="136"/>
      <c r="B127" s="36" t="s">
        <v>213</v>
      </c>
      <c r="C127" s="37" t="s">
        <v>597</v>
      </c>
      <c r="D127" s="47">
        <v>3</v>
      </c>
    </row>
    <row r="128" spans="1:4" ht="20.100000000000001" customHeight="1" x14ac:dyDescent="0.15">
      <c r="A128" s="137"/>
      <c r="B128" s="36" t="s">
        <v>144</v>
      </c>
      <c r="C128" s="37" t="s">
        <v>108</v>
      </c>
      <c r="D128" s="47">
        <v>2</v>
      </c>
    </row>
    <row r="129" spans="1:4" ht="20.100000000000001" customHeight="1" x14ac:dyDescent="0.15">
      <c r="A129" s="135" t="s">
        <v>130</v>
      </c>
      <c r="B129" s="36" t="s">
        <v>689</v>
      </c>
      <c r="C129" s="37" t="s">
        <v>135</v>
      </c>
      <c r="D129" s="47">
        <v>4</v>
      </c>
    </row>
    <row r="130" spans="1:4" ht="20.100000000000001" customHeight="1" x14ac:dyDescent="0.15">
      <c r="A130" s="136"/>
      <c r="B130" s="36" t="s">
        <v>250</v>
      </c>
      <c r="C130" s="37" t="s">
        <v>135</v>
      </c>
      <c r="D130" s="47">
        <v>4</v>
      </c>
    </row>
    <row r="131" spans="1:4" ht="20.100000000000001" customHeight="1" x14ac:dyDescent="0.15">
      <c r="A131" s="136"/>
      <c r="B131" s="36" t="s">
        <v>216</v>
      </c>
      <c r="C131" s="37" t="s">
        <v>135</v>
      </c>
      <c r="D131" s="47">
        <v>4</v>
      </c>
    </row>
    <row r="132" spans="1:4" ht="20.100000000000001" customHeight="1" x14ac:dyDescent="0.15">
      <c r="A132" s="136"/>
      <c r="B132" s="36" t="s">
        <v>690</v>
      </c>
      <c r="C132" s="37" t="s">
        <v>108</v>
      </c>
      <c r="D132" s="47">
        <v>2</v>
      </c>
    </row>
    <row r="133" spans="1:4" ht="20.100000000000001" customHeight="1" x14ac:dyDescent="0.15">
      <c r="A133" s="136"/>
      <c r="B133" s="36" t="s">
        <v>214</v>
      </c>
      <c r="C133" s="37" t="s">
        <v>108</v>
      </c>
      <c r="D133" s="47">
        <v>2</v>
      </c>
    </row>
    <row r="134" spans="1:4" ht="20.100000000000001" customHeight="1" x14ac:dyDescent="0.15">
      <c r="A134" s="136"/>
      <c r="B134" s="36" t="s">
        <v>215</v>
      </c>
      <c r="C134" s="37" t="s">
        <v>108</v>
      </c>
      <c r="D134" s="47">
        <v>2</v>
      </c>
    </row>
    <row r="135" spans="1:4" ht="20.100000000000001" customHeight="1" x14ac:dyDescent="0.15">
      <c r="A135" s="136"/>
      <c r="B135" s="36" t="s">
        <v>220</v>
      </c>
      <c r="C135" s="37" t="s">
        <v>108</v>
      </c>
      <c r="D135" s="47">
        <v>2</v>
      </c>
    </row>
    <row r="136" spans="1:4" ht="20.100000000000001" customHeight="1" x14ac:dyDescent="0.15">
      <c r="A136" s="136"/>
      <c r="B136" s="36" t="s">
        <v>218</v>
      </c>
      <c r="C136" s="37" t="s">
        <v>109</v>
      </c>
      <c r="D136" s="47">
        <v>2</v>
      </c>
    </row>
    <row r="137" spans="1:4" ht="20.100000000000001" customHeight="1" x14ac:dyDescent="0.15">
      <c r="A137" s="136"/>
      <c r="B137" s="36" t="s">
        <v>691</v>
      </c>
      <c r="C137" s="37" t="s">
        <v>109</v>
      </c>
      <c r="D137" s="47">
        <v>2</v>
      </c>
    </row>
    <row r="138" spans="1:4" ht="20.100000000000001" customHeight="1" x14ac:dyDescent="0.15">
      <c r="A138" s="137"/>
      <c r="B138" s="36" t="s">
        <v>219</v>
      </c>
      <c r="C138" s="37" t="s">
        <v>593</v>
      </c>
      <c r="D138" s="47">
        <v>2</v>
      </c>
    </row>
    <row r="139" spans="1:4" ht="20.100000000000001" customHeight="1" x14ac:dyDescent="0.15">
      <c r="A139" s="135" t="s">
        <v>145</v>
      </c>
      <c r="B139" s="36" t="s">
        <v>692</v>
      </c>
      <c r="C139" s="37" t="s">
        <v>107</v>
      </c>
      <c r="D139" s="47">
        <v>2</v>
      </c>
    </row>
    <row r="140" spans="1:4" ht="20.100000000000001" customHeight="1" x14ac:dyDescent="0.15">
      <c r="A140" s="136"/>
      <c r="B140" s="36" t="s">
        <v>693</v>
      </c>
      <c r="C140" s="37" t="s">
        <v>135</v>
      </c>
      <c r="D140" s="47">
        <v>4</v>
      </c>
    </row>
    <row r="141" spans="1:4" ht="20.100000000000001" customHeight="1" x14ac:dyDescent="0.15">
      <c r="A141" s="136"/>
      <c r="B141" s="36" t="s">
        <v>694</v>
      </c>
      <c r="C141" s="37" t="s">
        <v>597</v>
      </c>
      <c r="D141" s="47">
        <v>4</v>
      </c>
    </row>
    <row r="142" spans="1:4" ht="20.100000000000001" customHeight="1" x14ac:dyDescent="0.15">
      <c r="A142" s="136"/>
      <c r="B142" s="36" t="s">
        <v>222</v>
      </c>
      <c r="C142" s="37" t="s">
        <v>135</v>
      </c>
      <c r="D142" s="47">
        <v>2</v>
      </c>
    </row>
    <row r="143" spans="1:4" ht="20.100000000000001" customHeight="1" x14ac:dyDescent="0.15">
      <c r="A143" s="136"/>
      <c r="B143" s="36" t="s">
        <v>221</v>
      </c>
      <c r="C143" s="37" t="s">
        <v>597</v>
      </c>
      <c r="D143" s="47">
        <v>2</v>
      </c>
    </row>
    <row r="144" spans="1:4" ht="20.100000000000001" customHeight="1" x14ac:dyDescent="0.15">
      <c r="A144" s="136"/>
      <c r="B144" s="36" t="s">
        <v>695</v>
      </c>
      <c r="C144" s="37" t="s">
        <v>597</v>
      </c>
      <c r="D144" s="47">
        <v>4</v>
      </c>
    </row>
    <row r="145" spans="1:4" ht="20.100000000000001" customHeight="1" x14ac:dyDescent="0.15">
      <c r="A145" s="136"/>
      <c r="B145" s="36" t="s">
        <v>696</v>
      </c>
      <c r="C145" s="37" t="s">
        <v>135</v>
      </c>
      <c r="D145" s="47">
        <v>3</v>
      </c>
    </row>
    <row r="146" spans="1:4" ht="20.100000000000001" customHeight="1" x14ac:dyDescent="0.15">
      <c r="A146" s="136"/>
      <c r="B146" s="36" t="s">
        <v>249</v>
      </c>
      <c r="C146" s="37" t="s">
        <v>135</v>
      </c>
      <c r="D146" s="47">
        <v>3</v>
      </c>
    </row>
    <row r="147" spans="1:4" ht="20.100000000000001" customHeight="1" x14ac:dyDescent="0.15">
      <c r="A147" s="136"/>
      <c r="B147" s="36" t="s">
        <v>697</v>
      </c>
      <c r="C147" s="37" t="s">
        <v>597</v>
      </c>
      <c r="D147" s="47">
        <v>3</v>
      </c>
    </row>
    <row r="148" spans="1:4" ht="20.100000000000001" customHeight="1" x14ac:dyDescent="0.15">
      <c r="A148" s="136"/>
      <c r="B148" s="36" t="s">
        <v>698</v>
      </c>
      <c r="C148" s="37" t="s">
        <v>135</v>
      </c>
      <c r="D148" s="47">
        <v>4</v>
      </c>
    </row>
    <row r="149" spans="1:4" ht="20.100000000000001" customHeight="1" x14ac:dyDescent="0.15">
      <c r="A149" s="137"/>
      <c r="B149" s="36" t="s">
        <v>699</v>
      </c>
      <c r="C149" s="37" t="s">
        <v>597</v>
      </c>
      <c r="D149" s="47">
        <v>3</v>
      </c>
    </row>
    <row r="150" spans="1:4" ht="20.100000000000001" customHeight="1" x14ac:dyDescent="0.15">
      <c r="A150" s="135" t="s">
        <v>125</v>
      </c>
      <c r="B150" s="36" t="s">
        <v>240</v>
      </c>
      <c r="C150" s="37" t="s">
        <v>135</v>
      </c>
      <c r="D150" s="47">
        <v>4</v>
      </c>
    </row>
    <row r="151" spans="1:4" ht="20.100000000000001" customHeight="1" x14ac:dyDescent="0.15">
      <c r="A151" s="136"/>
      <c r="B151" s="36" t="s">
        <v>700</v>
      </c>
      <c r="C151" s="37" t="s">
        <v>678</v>
      </c>
      <c r="D151" s="47">
        <v>2</v>
      </c>
    </row>
    <row r="152" spans="1:4" ht="20.100000000000001" customHeight="1" x14ac:dyDescent="0.15">
      <c r="A152" s="137"/>
      <c r="B152" s="36" t="s">
        <v>225</v>
      </c>
      <c r="C152" s="37" t="s">
        <v>108</v>
      </c>
      <c r="D152" s="47">
        <v>2</v>
      </c>
    </row>
    <row r="153" spans="1:4" ht="20.100000000000001" customHeight="1" x14ac:dyDescent="0.15">
      <c r="A153" s="135" t="s">
        <v>113</v>
      </c>
      <c r="B153" s="36" t="s">
        <v>701</v>
      </c>
      <c r="C153" s="37" t="s">
        <v>135</v>
      </c>
      <c r="D153" s="47">
        <v>4</v>
      </c>
    </row>
    <row r="154" spans="1:4" ht="20.100000000000001" customHeight="1" x14ac:dyDescent="0.15">
      <c r="A154" s="136"/>
      <c r="B154" s="36" t="s">
        <v>702</v>
      </c>
      <c r="C154" s="37" t="s">
        <v>135</v>
      </c>
      <c r="D154" s="47">
        <v>4</v>
      </c>
    </row>
    <row r="155" spans="1:4" ht="20.100000000000001" customHeight="1" x14ac:dyDescent="0.15">
      <c r="A155" s="136"/>
      <c r="B155" s="36" t="s">
        <v>703</v>
      </c>
      <c r="C155" s="37" t="s">
        <v>135</v>
      </c>
      <c r="D155" s="47">
        <v>4</v>
      </c>
    </row>
    <row r="156" spans="1:4" ht="20.100000000000001" customHeight="1" x14ac:dyDescent="0.15">
      <c r="A156" s="136"/>
      <c r="B156" s="36" t="s">
        <v>226</v>
      </c>
      <c r="C156" s="37" t="s">
        <v>678</v>
      </c>
      <c r="D156" s="47">
        <v>1</v>
      </c>
    </row>
    <row r="157" spans="1:4" ht="20.100000000000001" customHeight="1" x14ac:dyDescent="0.15">
      <c r="A157" s="136"/>
      <c r="B157" s="36" t="s">
        <v>704</v>
      </c>
      <c r="C157" s="37" t="s">
        <v>599</v>
      </c>
      <c r="D157" s="47">
        <v>1</v>
      </c>
    </row>
    <row r="158" spans="1:4" ht="20.100000000000001" customHeight="1" x14ac:dyDescent="0.15">
      <c r="A158" s="136"/>
      <c r="B158" s="36" t="s">
        <v>227</v>
      </c>
      <c r="C158" s="37" t="s">
        <v>108</v>
      </c>
      <c r="D158" s="47">
        <v>1</v>
      </c>
    </row>
    <row r="159" spans="1:4" ht="20.100000000000001" customHeight="1" x14ac:dyDescent="0.15">
      <c r="A159" s="136"/>
      <c r="B159" s="36" t="s">
        <v>228</v>
      </c>
      <c r="C159" s="37" t="s">
        <v>678</v>
      </c>
      <c r="D159" s="47">
        <v>1</v>
      </c>
    </row>
    <row r="160" spans="1:4" ht="20.100000000000001" customHeight="1" x14ac:dyDescent="0.15">
      <c r="A160" s="136"/>
      <c r="B160" s="36" t="s">
        <v>705</v>
      </c>
      <c r="C160" s="37" t="s">
        <v>108</v>
      </c>
      <c r="D160" s="47">
        <v>1</v>
      </c>
    </row>
    <row r="161" spans="1:4" ht="20.100000000000001" customHeight="1" x14ac:dyDescent="0.15">
      <c r="A161" s="137"/>
      <c r="B161" s="36" t="s">
        <v>706</v>
      </c>
      <c r="C161" s="37" t="s">
        <v>108</v>
      </c>
      <c r="D161" s="47">
        <v>1</v>
      </c>
    </row>
    <row r="162" spans="1:4" ht="20.100000000000001" customHeight="1" x14ac:dyDescent="0.15">
      <c r="A162" s="135" t="s">
        <v>707</v>
      </c>
      <c r="B162" s="36" t="s">
        <v>708</v>
      </c>
      <c r="C162" s="37" t="s">
        <v>107</v>
      </c>
      <c r="D162" s="47">
        <v>2</v>
      </c>
    </row>
    <row r="163" spans="1:4" ht="20.100000000000001" customHeight="1" x14ac:dyDescent="0.15">
      <c r="A163" s="136"/>
      <c r="B163" s="36" t="s">
        <v>709</v>
      </c>
      <c r="C163" s="37" t="s">
        <v>135</v>
      </c>
      <c r="D163" s="47">
        <v>3</v>
      </c>
    </row>
    <row r="164" spans="1:4" ht="20.100000000000001" customHeight="1" x14ac:dyDescent="0.15">
      <c r="A164" s="136"/>
      <c r="B164" s="36" t="s">
        <v>710</v>
      </c>
      <c r="C164" s="37" t="s">
        <v>597</v>
      </c>
      <c r="D164" s="47">
        <v>3</v>
      </c>
    </row>
    <row r="165" spans="1:4" ht="20.100000000000001" customHeight="1" x14ac:dyDescent="0.15">
      <c r="A165" s="136"/>
      <c r="B165" s="36" t="s">
        <v>711</v>
      </c>
      <c r="C165" s="37" t="s">
        <v>135</v>
      </c>
      <c r="D165" s="47">
        <v>3</v>
      </c>
    </row>
    <row r="166" spans="1:4" ht="20.100000000000001" customHeight="1" x14ac:dyDescent="0.15">
      <c r="A166" s="136"/>
      <c r="B166" s="36" t="s">
        <v>712</v>
      </c>
      <c r="C166" s="37" t="s">
        <v>135</v>
      </c>
      <c r="D166" s="47">
        <v>3</v>
      </c>
    </row>
    <row r="167" spans="1:4" ht="20.100000000000001" customHeight="1" x14ac:dyDescent="0.15">
      <c r="A167" s="137"/>
      <c r="B167" s="36" t="s">
        <v>713</v>
      </c>
      <c r="C167" s="37" t="s">
        <v>597</v>
      </c>
      <c r="D167" s="47">
        <v>3</v>
      </c>
    </row>
    <row r="168" spans="1:4" ht="20.100000000000001" customHeight="1" x14ac:dyDescent="0.15">
      <c r="A168" s="135" t="s">
        <v>114</v>
      </c>
      <c r="B168" s="36" t="s">
        <v>714</v>
      </c>
      <c r="C168" s="37" t="s">
        <v>135</v>
      </c>
      <c r="D168" s="47">
        <v>4</v>
      </c>
    </row>
    <row r="169" spans="1:4" ht="20.100000000000001" customHeight="1" x14ac:dyDescent="0.15">
      <c r="A169" s="136"/>
      <c r="B169" s="36" t="s">
        <v>146</v>
      </c>
      <c r="C169" s="37" t="s">
        <v>135</v>
      </c>
      <c r="D169" s="47">
        <v>4</v>
      </c>
    </row>
    <row r="170" spans="1:4" ht="20.100000000000001" customHeight="1" x14ac:dyDescent="0.15">
      <c r="A170" s="136"/>
      <c r="B170" s="36" t="s">
        <v>715</v>
      </c>
      <c r="C170" s="37" t="s">
        <v>597</v>
      </c>
      <c r="D170" s="47">
        <v>4</v>
      </c>
    </row>
    <row r="171" spans="1:4" ht="20.100000000000001" customHeight="1" x14ac:dyDescent="0.15">
      <c r="A171" s="136"/>
      <c r="B171" s="36" t="s">
        <v>716</v>
      </c>
      <c r="C171" s="37" t="s">
        <v>135</v>
      </c>
      <c r="D171" s="47">
        <v>4</v>
      </c>
    </row>
    <row r="172" spans="1:4" ht="20.100000000000001" customHeight="1" x14ac:dyDescent="0.15">
      <c r="A172" s="136"/>
      <c r="B172" s="36" t="s">
        <v>230</v>
      </c>
      <c r="C172" s="37" t="s">
        <v>135</v>
      </c>
      <c r="D172" s="47">
        <v>3</v>
      </c>
    </row>
    <row r="173" spans="1:4" ht="20.100000000000001" customHeight="1" x14ac:dyDescent="0.15">
      <c r="A173" s="136"/>
      <c r="B173" s="36" t="s">
        <v>717</v>
      </c>
      <c r="C173" s="37" t="s">
        <v>135</v>
      </c>
      <c r="D173" s="47">
        <v>3</v>
      </c>
    </row>
    <row r="174" spans="1:4" ht="20.100000000000001" customHeight="1" x14ac:dyDescent="0.15">
      <c r="A174" s="136"/>
      <c r="B174" s="36" t="s">
        <v>718</v>
      </c>
      <c r="C174" s="37" t="s">
        <v>135</v>
      </c>
      <c r="D174" s="47">
        <v>3</v>
      </c>
    </row>
    <row r="175" spans="1:4" ht="20.100000000000001" customHeight="1" x14ac:dyDescent="0.15">
      <c r="A175" s="136"/>
      <c r="B175" s="36" t="s">
        <v>719</v>
      </c>
      <c r="C175" s="37" t="s">
        <v>602</v>
      </c>
      <c r="D175" s="47">
        <v>3</v>
      </c>
    </row>
    <row r="176" spans="1:4" ht="20.100000000000001" customHeight="1" x14ac:dyDescent="0.15">
      <c r="A176" s="136"/>
      <c r="B176" s="36" t="s">
        <v>231</v>
      </c>
      <c r="C176" s="37" t="s">
        <v>599</v>
      </c>
      <c r="D176" s="47">
        <v>1</v>
      </c>
    </row>
    <row r="177" spans="1:4" ht="20.100000000000001" customHeight="1" x14ac:dyDescent="0.15">
      <c r="A177" s="137"/>
      <c r="B177" s="36" t="s">
        <v>720</v>
      </c>
      <c r="C177" s="37" t="s">
        <v>108</v>
      </c>
      <c r="D177" s="47">
        <v>1</v>
      </c>
    </row>
    <row r="178" spans="1:4" ht="20.100000000000001" customHeight="1" x14ac:dyDescent="0.15">
      <c r="A178" s="135" t="s">
        <v>118</v>
      </c>
      <c r="B178" s="36" t="s">
        <v>721</v>
      </c>
      <c r="C178" s="37" t="s">
        <v>107</v>
      </c>
      <c r="D178" s="47">
        <v>2</v>
      </c>
    </row>
    <row r="179" spans="1:4" ht="20.100000000000001" customHeight="1" x14ac:dyDescent="0.15">
      <c r="A179" s="136"/>
      <c r="B179" s="36" t="s">
        <v>722</v>
      </c>
      <c r="C179" s="37" t="s">
        <v>107</v>
      </c>
      <c r="D179" s="47">
        <v>2</v>
      </c>
    </row>
    <row r="180" spans="1:4" ht="20.100000000000001" customHeight="1" x14ac:dyDescent="0.15">
      <c r="A180" s="136"/>
      <c r="B180" s="36" t="s">
        <v>723</v>
      </c>
      <c r="C180" s="37" t="s">
        <v>107</v>
      </c>
      <c r="D180" s="47">
        <v>2</v>
      </c>
    </row>
    <row r="181" spans="1:4" ht="20.100000000000001" customHeight="1" x14ac:dyDescent="0.15">
      <c r="A181" s="136"/>
      <c r="B181" s="36" t="s">
        <v>724</v>
      </c>
      <c r="C181" s="37" t="s">
        <v>650</v>
      </c>
      <c r="D181" s="47">
        <v>2</v>
      </c>
    </row>
    <row r="182" spans="1:4" ht="20.100000000000001" customHeight="1" x14ac:dyDescent="0.15">
      <c r="A182" s="136"/>
      <c r="B182" s="36" t="s">
        <v>232</v>
      </c>
      <c r="C182" s="37" t="s">
        <v>135</v>
      </c>
      <c r="D182" s="47">
        <v>3</v>
      </c>
    </row>
    <row r="183" spans="1:4" ht="20.100000000000001" customHeight="1" x14ac:dyDescent="0.15">
      <c r="A183" s="137"/>
      <c r="B183" s="36" t="s">
        <v>725</v>
      </c>
      <c r="C183" s="37" t="s">
        <v>599</v>
      </c>
      <c r="D183" s="47">
        <v>1</v>
      </c>
    </row>
    <row r="184" spans="1:4" ht="20.100000000000001" customHeight="1" x14ac:dyDescent="0.15">
      <c r="A184" s="135" t="s">
        <v>233</v>
      </c>
      <c r="B184" s="36" t="s">
        <v>726</v>
      </c>
      <c r="C184" s="37" t="s">
        <v>135</v>
      </c>
      <c r="D184" s="47">
        <v>3</v>
      </c>
    </row>
    <row r="185" spans="1:4" ht="20.100000000000001" customHeight="1" x14ac:dyDescent="0.15">
      <c r="A185" s="136"/>
      <c r="B185" s="36" t="s">
        <v>727</v>
      </c>
      <c r="C185" s="37" t="s">
        <v>597</v>
      </c>
      <c r="D185" s="47">
        <v>3</v>
      </c>
    </row>
    <row r="186" spans="1:4" ht="20.100000000000001" customHeight="1" x14ac:dyDescent="0.15">
      <c r="A186" s="136"/>
      <c r="B186" s="36" t="s">
        <v>728</v>
      </c>
      <c r="C186" s="37" t="s">
        <v>135</v>
      </c>
      <c r="D186" s="47">
        <v>3</v>
      </c>
    </row>
    <row r="187" spans="1:4" ht="20.100000000000001" customHeight="1" x14ac:dyDescent="0.15">
      <c r="A187" s="137"/>
      <c r="B187" s="36" t="s">
        <v>234</v>
      </c>
      <c r="C187" s="37" t="s">
        <v>108</v>
      </c>
      <c r="D187" s="47">
        <v>1</v>
      </c>
    </row>
    <row r="188" spans="1:4" ht="20.100000000000001" customHeight="1" x14ac:dyDescent="0.15">
      <c r="A188" s="135" t="s">
        <v>235</v>
      </c>
      <c r="B188" s="36" t="s">
        <v>729</v>
      </c>
      <c r="C188" s="37" t="s">
        <v>107</v>
      </c>
      <c r="D188" s="47">
        <v>1</v>
      </c>
    </row>
    <row r="189" spans="1:4" ht="20.100000000000001" customHeight="1" x14ac:dyDescent="0.15">
      <c r="A189" s="136"/>
      <c r="B189" s="36" t="s">
        <v>236</v>
      </c>
      <c r="C189" s="37" t="s">
        <v>597</v>
      </c>
      <c r="D189" s="47">
        <v>1</v>
      </c>
    </row>
    <row r="190" spans="1:4" ht="20.100000000000001" customHeight="1" x14ac:dyDescent="0.15">
      <c r="A190" s="137"/>
      <c r="B190" s="36" t="s">
        <v>237</v>
      </c>
      <c r="C190" s="37" t="s">
        <v>135</v>
      </c>
      <c r="D190" s="47">
        <v>3</v>
      </c>
    </row>
    <row r="191" spans="1:4" ht="20.100000000000001" customHeight="1" x14ac:dyDescent="0.15">
      <c r="A191" s="135" t="s">
        <v>238</v>
      </c>
      <c r="B191" s="36" t="s">
        <v>730</v>
      </c>
      <c r="C191" s="37" t="s">
        <v>107</v>
      </c>
      <c r="D191" s="47">
        <v>2</v>
      </c>
    </row>
    <row r="192" spans="1:4" ht="20.100000000000001" customHeight="1" x14ac:dyDescent="0.15">
      <c r="A192" s="136"/>
      <c r="B192" s="36" t="s">
        <v>731</v>
      </c>
      <c r="C192" s="37" t="s">
        <v>597</v>
      </c>
      <c r="D192" s="47">
        <v>4</v>
      </c>
    </row>
    <row r="193" spans="1:4" ht="20.100000000000001" customHeight="1" x14ac:dyDescent="0.15">
      <c r="A193" s="137"/>
      <c r="B193" s="36" t="s">
        <v>239</v>
      </c>
      <c r="C193" s="37" t="s">
        <v>135</v>
      </c>
      <c r="D193" s="47">
        <v>4</v>
      </c>
    </row>
    <row r="194" spans="1:4" ht="20.100000000000001" customHeight="1" x14ac:dyDescent="0.15">
      <c r="A194" s="135" t="s">
        <v>732</v>
      </c>
      <c r="B194" s="36" t="s">
        <v>241</v>
      </c>
      <c r="C194" s="37" t="s">
        <v>597</v>
      </c>
      <c r="D194" s="47">
        <v>5</v>
      </c>
    </row>
    <row r="195" spans="1:4" ht="20.100000000000001" customHeight="1" x14ac:dyDescent="0.15">
      <c r="A195" s="136"/>
      <c r="B195" s="36" t="s">
        <v>733</v>
      </c>
      <c r="C195" s="37" t="s">
        <v>597</v>
      </c>
      <c r="D195" s="47">
        <v>3</v>
      </c>
    </row>
    <row r="196" spans="1:4" ht="20.100000000000001" customHeight="1" x14ac:dyDescent="0.15">
      <c r="A196" s="136"/>
      <c r="B196" s="36" t="s">
        <v>734</v>
      </c>
      <c r="C196" s="37" t="s">
        <v>593</v>
      </c>
      <c r="D196" s="47">
        <v>1</v>
      </c>
    </row>
    <row r="197" spans="1:4" ht="20.100000000000001" customHeight="1" x14ac:dyDescent="0.15">
      <c r="A197" s="136"/>
      <c r="B197" s="36" t="s">
        <v>735</v>
      </c>
      <c r="C197" s="37" t="s">
        <v>135</v>
      </c>
      <c r="D197" s="47">
        <v>1</v>
      </c>
    </row>
    <row r="198" spans="1:4" ht="20.100000000000001" customHeight="1" x14ac:dyDescent="0.15">
      <c r="A198" s="136"/>
      <c r="B198" s="36" t="s">
        <v>242</v>
      </c>
      <c r="C198" s="37" t="s">
        <v>135</v>
      </c>
      <c r="D198" s="47">
        <v>5</v>
      </c>
    </row>
    <row r="199" spans="1:4" ht="20.100000000000001" customHeight="1" x14ac:dyDescent="0.15">
      <c r="A199" s="136"/>
      <c r="B199" s="36" t="s">
        <v>736</v>
      </c>
      <c r="C199" s="37" t="s">
        <v>135</v>
      </c>
      <c r="D199" s="47">
        <v>5</v>
      </c>
    </row>
    <row r="200" spans="1:4" ht="20.100000000000001" customHeight="1" x14ac:dyDescent="0.15">
      <c r="A200" s="137"/>
      <c r="B200" s="36" t="s">
        <v>243</v>
      </c>
      <c r="C200" s="37" t="s">
        <v>593</v>
      </c>
      <c r="D200" s="47">
        <v>1</v>
      </c>
    </row>
    <row r="201" spans="1:4" ht="20.100000000000001" customHeight="1" x14ac:dyDescent="0.15">
      <c r="A201" s="135" t="s">
        <v>148</v>
      </c>
      <c r="B201" s="36" t="s">
        <v>737</v>
      </c>
      <c r="C201" s="37" t="s">
        <v>107</v>
      </c>
      <c r="D201" s="47">
        <v>1</v>
      </c>
    </row>
    <row r="202" spans="1:4" ht="20.100000000000001" customHeight="1" x14ac:dyDescent="0.15">
      <c r="A202" s="136"/>
      <c r="B202" s="36" t="s">
        <v>738</v>
      </c>
      <c r="C202" s="37" t="s">
        <v>597</v>
      </c>
      <c r="D202" s="47">
        <v>2</v>
      </c>
    </row>
    <row r="203" spans="1:4" ht="20.100000000000001" customHeight="1" x14ac:dyDescent="0.15">
      <c r="A203" s="136"/>
      <c r="B203" s="36" t="s">
        <v>739</v>
      </c>
      <c r="C203" s="37" t="s">
        <v>108</v>
      </c>
      <c r="D203" s="47">
        <v>2</v>
      </c>
    </row>
    <row r="204" spans="1:4" ht="20.100000000000001" customHeight="1" x14ac:dyDescent="0.15">
      <c r="A204" s="136"/>
      <c r="B204" s="36" t="s">
        <v>244</v>
      </c>
      <c r="C204" s="37" t="s">
        <v>108</v>
      </c>
      <c r="D204" s="47">
        <v>2</v>
      </c>
    </row>
    <row r="205" spans="1:4" ht="20.100000000000001" customHeight="1" x14ac:dyDescent="0.15">
      <c r="A205" s="136"/>
      <c r="B205" s="36" t="s">
        <v>740</v>
      </c>
      <c r="C205" s="37" t="s">
        <v>109</v>
      </c>
      <c r="D205" s="47">
        <v>1</v>
      </c>
    </row>
    <row r="206" spans="1:4" ht="20.100000000000001" customHeight="1" x14ac:dyDescent="0.15">
      <c r="A206" s="136"/>
      <c r="B206" s="36" t="s">
        <v>245</v>
      </c>
      <c r="C206" s="37" t="s">
        <v>109</v>
      </c>
      <c r="D206" s="47">
        <v>1</v>
      </c>
    </row>
    <row r="207" spans="1:4" ht="20.100000000000001" customHeight="1" x14ac:dyDescent="0.15">
      <c r="A207" s="137"/>
      <c r="B207" s="36" t="s">
        <v>246</v>
      </c>
      <c r="C207" s="37" t="s">
        <v>109</v>
      </c>
      <c r="D207" s="47">
        <v>1</v>
      </c>
    </row>
    <row r="208" spans="1:4" ht="20.100000000000001" customHeight="1" x14ac:dyDescent="0.15">
      <c r="A208" s="86" t="s">
        <v>741</v>
      </c>
      <c r="B208" s="36" t="s">
        <v>742</v>
      </c>
      <c r="C208" s="37" t="s">
        <v>139</v>
      </c>
      <c r="D208" s="47">
        <v>1</v>
      </c>
    </row>
    <row r="209" spans="1:4" ht="20.100000000000001" customHeight="1" x14ac:dyDescent="0.15">
      <c r="A209" s="135" t="s">
        <v>743</v>
      </c>
      <c r="B209" s="36" t="s">
        <v>744</v>
      </c>
      <c r="C209" s="37" t="s">
        <v>650</v>
      </c>
      <c r="D209" s="47">
        <v>3</v>
      </c>
    </row>
    <row r="210" spans="1:4" ht="20.100000000000001" customHeight="1" x14ac:dyDescent="0.15">
      <c r="A210" s="136"/>
      <c r="B210" s="36" t="s">
        <v>745</v>
      </c>
      <c r="C210" s="37" t="s">
        <v>107</v>
      </c>
      <c r="D210" s="47">
        <v>3</v>
      </c>
    </row>
    <row r="211" spans="1:4" ht="20.100000000000001" customHeight="1" x14ac:dyDescent="0.15">
      <c r="A211" s="136"/>
      <c r="B211" s="36" t="s">
        <v>746</v>
      </c>
      <c r="C211" s="37" t="s">
        <v>107</v>
      </c>
      <c r="D211" s="47">
        <v>3</v>
      </c>
    </row>
    <row r="212" spans="1:4" ht="20.100000000000001" customHeight="1" x14ac:dyDescent="0.15">
      <c r="A212" s="136"/>
      <c r="B212" s="36" t="s">
        <v>747</v>
      </c>
      <c r="C212" s="37" t="s">
        <v>107</v>
      </c>
      <c r="D212" s="47">
        <v>3</v>
      </c>
    </row>
    <row r="213" spans="1:4" ht="20.100000000000001" customHeight="1" x14ac:dyDescent="0.15">
      <c r="A213" s="136"/>
      <c r="B213" s="36" t="s">
        <v>748</v>
      </c>
      <c r="C213" s="37" t="s">
        <v>650</v>
      </c>
      <c r="D213" s="47">
        <v>3</v>
      </c>
    </row>
    <row r="214" spans="1:4" ht="20.100000000000001" customHeight="1" x14ac:dyDescent="0.15">
      <c r="A214" s="136"/>
      <c r="B214" s="36" t="s">
        <v>749</v>
      </c>
      <c r="C214" s="37" t="s">
        <v>135</v>
      </c>
      <c r="D214" s="47">
        <v>5</v>
      </c>
    </row>
    <row r="215" spans="1:4" ht="20.100000000000001" customHeight="1" x14ac:dyDescent="0.15">
      <c r="A215" s="137"/>
      <c r="B215" s="36" t="s">
        <v>750</v>
      </c>
      <c r="C215" s="37" t="s">
        <v>599</v>
      </c>
      <c r="D215" s="47">
        <v>1</v>
      </c>
    </row>
    <row r="216" spans="1:4" ht="20.100000000000001" customHeight="1" x14ac:dyDescent="0.15">
      <c r="A216" s="135" t="s">
        <v>751</v>
      </c>
      <c r="B216" s="36" t="s">
        <v>752</v>
      </c>
      <c r="C216" s="37" t="s">
        <v>650</v>
      </c>
      <c r="D216" s="47">
        <v>3</v>
      </c>
    </row>
    <row r="217" spans="1:4" ht="20.100000000000001" customHeight="1" x14ac:dyDescent="0.15">
      <c r="A217" s="136"/>
      <c r="B217" s="36" t="s">
        <v>753</v>
      </c>
      <c r="C217" s="37" t="s">
        <v>650</v>
      </c>
      <c r="D217" s="47">
        <v>2</v>
      </c>
    </row>
    <row r="218" spans="1:4" ht="20.100000000000001" customHeight="1" x14ac:dyDescent="0.15">
      <c r="A218" s="136"/>
      <c r="B218" s="36" t="s">
        <v>247</v>
      </c>
      <c r="C218" s="37" t="s">
        <v>135</v>
      </c>
      <c r="D218" s="47">
        <v>4</v>
      </c>
    </row>
    <row r="219" spans="1:4" ht="20.100000000000001" customHeight="1" x14ac:dyDescent="0.15">
      <c r="A219" s="136"/>
      <c r="B219" s="36" t="s">
        <v>754</v>
      </c>
      <c r="C219" s="37" t="s">
        <v>597</v>
      </c>
      <c r="D219" s="47">
        <v>5</v>
      </c>
    </row>
    <row r="220" spans="1:4" ht="20.100000000000001" customHeight="1" x14ac:dyDescent="0.15">
      <c r="A220" s="137"/>
      <c r="B220" s="36" t="s">
        <v>755</v>
      </c>
      <c r="C220" s="37" t="s">
        <v>108</v>
      </c>
      <c r="D220" s="47">
        <v>2</v>
      </c>
    </row>
    <row r="221" spans="1:4" ht="20.100000000000001" customHeight="1" x14ac:dyDescent="0.15">
      <c r="A221" s="86" t="s">
        <v>117</v>
      </c>
      <c r="B221" s="36" t="s">
        <v>248</v>
      </c>
      <c r="C221" s="37" t="s">
        <v>135</v>
      </c>
      <c r="D221" s="47">
        <v>4</v>
      </c>
    </row>
    <row r="222" spans="1:4" ht="20.100000000000001" customHeight="1" x14ac:dyDescent="0.15">
      <c r="A222" s="135" t="s">
        <v>126</v>
      </c>
      <c r="B222" s="36" t="s">
        <v>756</v>
      </c>
      <c r="C222" s="37" t="s">
        <v>624</v>
      </c>
      <c r="D222" s="47">
        <v>2</v>
      </c>
    </row>
    <row r="223" spans="1:4" ht="20.100000000000001" customHeight="1" x14ac:dyDescent="0.15">
      <c r="A223" s="137"/>
      <c r="B223" s="36" t="s">
        <v>757</v>
      </c>
      <c r="C223" s="37" t="s">
        <v>109</v>
      </c>
      <c r="D223" s="47">
        <v>1</v>
      </c>
    </row>
    <row r="224" spans="1:4" ht="20.100000000000001" customHeight="1" x14ac:dyDescent="0.15">
      <c r="A224" s="135" t="s">
        <v>758</v>
      </c>
      <c r="B224" s="36" t="s">
        <v>759</v>
      </c>
      <c r="C224" s="37" t="s">
        <v>650</v>
      </c>
      <c r="D224" s="47">
        <v>3</v>
      </c>
    </row>
    <row r="225" spans="1:4" ht="20.100000000000001" customHeight="1" x14ac:dyDescent="0.15">
      <c r="A225" s="137"/>
      <c r="B225" s="36" t="s">
        <v>251</v>
      </c>
      <c r="C225" s="37" t="s">
        <v>597</v>
      </c>
      <c r="D225" s="47">
        <v>4</v>
      </c>
    </row>
    <row r="226" spans="1:4" ht="20.100000000000001" customHeight="1" x14ac:dyDescent="0.15">
      <c r="A226" s="86" t="s">
        <v>760</v>
      </c>
      <c r="B226" s="36" t="s">
        <v>761</v>
      </c>
      <c r="C226" s="37" t="s">
        <v>597</v>
      </c>
      <c r="D226" s="47">
        <v>4</v>
      </c>
    </row>
    <row r="227" spans="1:4" ht="20.100000000000001" customHeight="1" x14ac:dyDescent="0.15">
      <c r="A227" s="135" t="s">
        <v>155</v>
      </c>
      <c r="B227" s="36" t="s">
        <v>762</v>
      </c>
      <c r="C227" s="37" t="s">
        <v>107</v>
      </c>
      <c r="D227" s="47">
        <v>2</v>
      </c>
    </row>
    <row r="228" spans="1:4" ht="20.100000000000001" customHeight="1" x14ac:dyDescent="0.15">
      <c r="A228" s="136"/>
      <c r="B228" s="36" t="s">
        <v>763</v>
      </c>
      <c r="C228" s="37" t="s">
        <v>107</v>
      </c>
      <c r="D228" s="47">
        <v>3</v>
      </c>
    </row>
    <row r="229" spans="1:4" ht="20.100000000000001" customHeight="1" x14ac:dyDescent="0.15">
      <c r="A229" s="136"/>
      <c r="B229" s="36" t="s">
        <v>764</v>
      </c>
      <c r="C229" s="37" t="s">
        <v>135</v>
      </c>
      <c r="D229" s="47">
        <v>5</v>
      </c>
    </row>
    <row r="230" spans="1:4" ht="20.100000000000001" customHeight="1" x14ac:dyDescent="0.15">
      <c r="A230" s="136"/>
      <c r="B230" s="36" t="s">
        <v>765</v>
      </c>
      <c r="C230" s="37" t="s">
        <v>135</v>
      </c>
      <c r="D230" s="47">
        <v>2</v>
      </c>
    </row>
    <row r="231" spans="1:4" ht="20.100000000000001" customHeight="1" x14ac:dyDescent="0.15">
      <c r="A231" s="136"/>
      <c r="B231" s="36" t="s">
        <v>149</v>
      </c>
      <c r="C231" s="37" t="s">
        <v>135</v>
      </c>
      <c r="D231" s="47">
        <v>5</v>
      </c>
    </row>
    <row r="232" spans="1:4" ht="20.100000000000001" customHeight="1" x14ac:dyDescent="0.15">
      <c r="A232" s="136"/>
      <c r="B232" s="36" t="s">
        <v>766</v>
      </c>
      <c r="C232" s="37" t="s">
        <v>135</v>
      </c>
      <c r="D232" s="47">
        <v>3</v>
      </c>
    </row>
    <row r="233" spans="1:4" ht="20.100000000000001" customHeight="1" x14ac:dyDescent="0.15">
      <c r="A233" s="136"/>
      <c r="B233" s="36" t="s">
        <v>252</v>
      </c>
      <c r="C233" s="37" t="s">
        <v>597</v>
      </c>
      <c r="D233" s="47">
        <v>5</v>
      </c>
    </row>
    <row r="234" spans="1:4" ht="20.100000000000001" customHeight="1" x14ac:dyDescent="0.15">
      <c r="A234" s="136"/>
      <c r="B234" s="36" t="s">
        <v>253</v>
      </c>
      <c r="C234" s="37" t="s">
        <v>597</v>
      </c>
      <c r="D234" s="47">
        <v>5</v>
      </c>
    </row>
    <row r="235" spans="1:4" ht="20.100000000000001" customHeight="1" x14ac:dyDescent="0.15">
      <c r="A235" s="136"/>
      <c r="B235" s="36" t="s">
        <v>767</v>
      </c>
      <c r="C235" s="37" t="s">
        <v>135</v>
      </c>
      <c r="D235" s="47">
        <v>3</v>
      </c>
    </row>
    <row r="236" spans="1:4" ht="20.100000000000001" customHeight="1" x14ac:dyDescent="0.15">
      <c r="A236" s="136"/>
      <c r="B236" s="36" t="s">
        <v>768</v>
      </c>
      <c r="C236" s="37" t="s">
        <v>108</v>
      </c>
      <c r="D236" s="47">
        <v>2</v>
      </c>
    </row>
    <row r="237" spans="1:4" ht="20.100000000000001" customHeight="1" x14ac:dyDescent="0.15">
      <c r="A237" s="136"/>
      <c r="B237" s="36" t="s">
        <v>254</v>
      </c>
      <c r="C237" s="37" t="s">
        <v>599</v>
      </c>
      <c r="D237" s="47">
        <v>2</v>
      </c>
    </row>
    <row r="238" spans="1:4" ht="20.100000000000001" customHeight="1" x14ac:dyDescent="0.15">
      <c r="A238" s="136"/>
      <c r="B238" s="36" t="s">
        <v>255</v>
      </c>
      <c r="C238" s="37" t="s">
        <v>108</v>
      </c>
      <c r="D238" s="47">
        <v>2</v>
      </c>
    </row>
    <row r="239" spans="1:4" ht="20.100000000000001" customHeight="1" x14ac:dyDescent="0.15">
      <c r="A239" s="136"/>
      <c r="B239" s="36" t="s">
        <v>769</v>
      </c>
      <c r="C239" s="37" t="s">
        <v>109</v>
      </c>
      <c r="D239" s="47">
        <v>1</v>
      </c>
    </row>
    <row r="240" spans="1:4" ht="20.100000000000001" customHeight="1" x14ac:dyDescent="0.15">
      <c r="A240" s="137"/>
      <c r="B240" s="36" t="s">
        <v>256</v>
      </c>
      <c r="C240" s="37" t="s">
        <v>109</v>
      </c>
      <c r="D240" s="47">
        <v>1</v>
      </c>
    </row>
    <row r="241" spans="1:4" ht="20.100000000000001" customHeight="1" x14ac:dyDescent="0.15">
      <c r="A241" s="135" t="s">
        <v>257</v>
      </c>
      <c r="B241" s="36" t="s">
        <v>770</v>
      </c>
      <c r="C241" s="37" t="s">
        <v>107</v>
      </c>
      <c r="D241" s="47">
        <v>2</v>
      </c>
    </row>
    <row r="242" spans="1:4" ht="20.100000000000001" customHeight="1" x14ac:dyDescent="0.15">
      <c r="A242" s="136"/>
      <c r="B242" s="36" t="s">
        <v>259</v>
      </c>
      <c r="C242" s="37" t="s">
        <v>135</v>
      </c>
      <c r="D242" s="47">
        <v>5</v>
      </c>
    </row>
    <row r="243" spans="1:4" ht="20.100000000000001" customHeight="1" x14ac:dyDescent="0.15">
      <c r="A243" s="137"/>
      <c r="B243" s="36" t="s">
        <v>258</v>
      </c>
      <c r="C243" s="37" t="s">
        <v>108</v>
      </c>
      <c r="D243" s="47">
        <v>1</v>
      </c>
    </row>
    <row r="244" spans="1:4" ht="20.100000000000001" customHeight="1" x14ac:dyDescent="0.15">
      <c r="A244" s="135" t="s">
        <v>260</v>
      </c>
      <c r="B244" s="36" t="s">
        <v>771</v>
      </c>
      <c r="C244" s="37" t="s">
        <v>135</v>
      </c>
      <c r="D244" s="47">
        <v>1</v>
      </c>
    </row>
    <row r="245" spans="1:4" ht="20.100000000000001" customHeight="1" x14ac:dyDescent="0.15">
      <c r="A245" s="136"/>
      <c r="B245" s="36" t="s">
        <v>261</v>
      </c>
      <c r="C245" s="37" t="s">
        <v>108</v>
      </c>
      <c r="D245" s="47">
        <v>1</v>
      </c>
    </row>
    <row r="246" spans="1:4" ht="20.100000000000001" customHeight="1" x14ac:dyDescent="0.15">
      <c r="A246" s="137"/>
      <c r="B246" s="36" t="s">
        <v>772</v>
      </c>
      <c r="C246" s="37" t="s">
        <v>139</v>
      </c>
      <c r="D246" s="47">
        <v>1</v>
      </c>
    </row>
    <row r="247" spans="1:4" ht="20.100000000000001" customHeight="1" x14ac:dyDescent="0.15">
      <c r="A247" s="86" t="s">
        <v>262</v>
      </c>
      <c r="B247" s="36" t="s">
        <v>263</v>
      </c>
      <c r="C247" s="37" t="s">
        <v>135</v>
      </c>
      <c r="D247" s="47">
        <v>5</v>
      </c>
    </row>
    <row r="248" spans="1:4" ht="20.100000000000001" customHeight="1" x14ac:dyDescent="0.15">
      <c r="A248" s="135" t="s">
        <v>773</v>
      </c>
      <c r="B248" s="36" t="s">
        <v>774</v>
      </c>
      <c r="C248" s="37" t="s">
        <v>107</v>
      </c>
      <c r="D248" s="47">
        <v>2</v>
      </c>
    </row>
    <row r="249" spans="1:4" ht="20.100000000000001" customHeight="1" x14ac:dyDescent="0.15">
      <c r="A249" s="136"/>
      <c r="B249" s="36" t="s">
        <v>775</v>
      </c>
      <c r="C249" s="37" t="s">
        <v>135</v>
      </c>
      <c r="D249" s="47">
        <v>3</v>
      </c>
    </row>
    <row r="250" spans="1:4" ht="20.100000000000001" customHeight="1" x14ac:dyDescent="0.15">
      <c r="A250" s="137"/>
      <c r="B250" s="36" t="s">
        <v>776</v>
      </c>
      <c r="C250" s="37" t="s">
        <v>135</v>
      </c>
      <c r="D250" s="47">
        <v>2</v>
      </c>
    </row>
    <row r="251" spans="1:4" ht="20.100000000000001" customHeight="1" x14ac:dyDescent="0.15">
      <c r="A251" s="135" t="s">
        <v>264</v>
      </c>
      <c r="B251" s="36" t="s">
        <v>777</v>
      </c>
      <c r="C251" s="37" t="s">
        <v>135</v>
      </c>
      <c r="D251" s="47">
        <v>4</v>
      </c>
    </row>
    <row r="252" spans="1:4" ht="20.100000000000001" customHeight="1" x14ac:dyDescent="0.15">
      <c r="A252" s="136"/>
      <c r="B252" s="36" t="s">
        <v>266</v>
      </c>
      <c r="C252" s="37" t="s">
        <v>108</v>
      </c>
      <c r="D252" s="47">
        <v>1</v>
      </c>
    </row>
    <row r="253" spans="1:4" ht="20.100000000000001" customHeight="1" x14ac:dyDescent="0.15">
      <c r="A253" s="136"/>
      <c r="B253" s="36" t="s">
        <v>265</v>
      </c>
      <c r="C253" s="37" t="s">
        <v>108</v>
      </c>
      <c r="D253" s="47">
        <v>1</v>
      </c>
    </row>
    <row r="254" spans="1:4" ht="20.100000000000001" customHeight="1" x14ac:dyDescent="0.15">
      <c r="A254" s="136"/>
      <c r="B254" s="36" t="s">
        <v>778</v>
      </c>
      <c r="C254" s="37" t="s">
        <v>109</v>
      </c>
      <c r="D254" s="47">
        <v>1</v>
      </c>
    </row>
    <row r="255" spans="1:4" ht="20.100000000000001" customHeight="1" x14ac:dyDescent="0.15">
      <c r="A255" s="137"/>
      <c r="B255" s="36" t="s">
        <v>267</v>
      </c>
      <c r="C255" s="37" t="s">
        <v>139</v>
      </c>
      <c r="D255" s="47">
        <v>1</v>
      </c>
    </row>
    <row r="256" spans="1:4" ht="20.100000000000001" customHeight="1" x14ac:dyDescent="0.15">
      <c r="A256" s="86" t="s">
        <v>779</v>
      </c>
      <c r="B256" s="36" t="s">
        <v>780</v>
      </c>
      <c r="C256" s="37" t="s">
        <v>135</v>
      </c>
      <c r="D256" s="47">
        <v>5</v>
      </c>
    </row>
    <row r="257" spans="1:4" ht="20.100000000000001" customHeight="1" x14ac:dyDescent="0.15">
      <c r="A257" s="135" t="s">
        <v>268</v>
      </c>
      <c r="B257" s="36" t="s">
        <v>781</v>
      </c>
      <c r="C257" s="37" t="s">
        <v>135</v>
      </c>
      <c r="D257" s="47">
        <v>3</v>
      </c>
    </row>
    <row r="258" spans="1:4" ht="20.100000000000001" customHeight="1" x14ac:dyDescent="0.15">
      <c r="A258" s="137"/>
      <c r="B258" s="36" t="s">
        <v>269</v>
      </c>
      <c r="C258" s="37" t="s">
        <v>139</v>
      </c>
      <c r="D258" s="47">
        <v>1</v>
      </c>
    </row>
    <row r="259" spans="1:4" ht="20.100000000000001" customHeight="1" x14ac:dyDescent="0.15">
      <c r="A259" s="135" t="s">
        <v>270</v>
      </c>
      <c r="B259" s="36" t="s">
        <v>782</v>
      </c>
      <c r="C259" s="37" t="s">
        <v>135</v>
      </c>
      <c r="D259" s="47">
        <v>5</v>
      </c>
    </row>
    <row r="260" spans="1:4" ht="20.100000000000001" customHeight="1" x14ac:dyDescent="0.15">
      <c r="A260" s="136"/>
      <c r="B260" s="36" t="s">
        <v>271</v>
      </c>
      <c r="C260" s="37" t="s">
        <v>108</v>
      </c>
      <c r="D260" s="47">
        <v>2</v>
      </c>
    </row>
    <row r="261" spans="1:4" ht="20.100000000000001" customHeight="1" x14ac:dyDescent="0.15">
      <c r="A261" s="137"/>
      <c r="B261" s="36" t="s">
        <v>272</v>
      </c>
      <c r="C261" s="37" t="s">
        <v>109</v>
      </c>
      <c r="D261" s="47">
        <v>1</v>
      </c>
    </row>
    <row r="262" spans="1:4" ht="20.100000000000001" customHeight="1" x14ac:dyDescent="0.15">
      <c r="A262" s="135" t="s">
        <v>273</v>
      </c>
      <c r="B262" s="36" t="s">
        <v>274</v>
      </c>
      <c r="C262" s="37" t="s">
        <v>135</v>
      </c>
      <c r="D262" s="47">
        <v>3</v>
      </c>
    </row>
    <row r="263" spans="1:4" ht="20.100000000000001" customHeight="1" x14ac:dyDescent="0.15">
      <c r="A263" s="137"/>
      <c r="B263" s="36" t="s">
        <v>275</v>
      </c>
      <c r="C263" s="37" t="s">
        <v>108</v>
      </c>
      <c r="D263" s="47">
        <v>2</v>
      </c>
    </row>
    <row r="264" spans="1:4" ht="20.100000000000001" customHeight="1" x14ac:dyDescent="0.15">
      <c r="A264" s="135" t="s">
        <v>783</v>
      </c>
      <c r="B264" s="36" t="s">
        <v>784</v>
      </c>
      <c r="C264" s="37" t="s">
        <v>108</v>
      </c>
      <c r="D264" s="47">
        <v>1</v>
      </c>
    </row>
    <row r="265" spans="1:4" ht="20.100000000000001" customHeight="1" x14ac:dyDescent="0.15">
      <c r="A265" s="137"/>
      <c r="B265" s="36" t="s">
        <v>785</v>
      </c>
      <c r="C265" s="37" t="s">
        <v>109</v>
      </c>
      <c r="D265" s="47">
        <v>2</v>
      </c>
    </row>
    <row r="266" spans="1:4" ht="20.100000000000001" customHeight="1" x14ac:dyDescent="0.15">
      <c r="A266" s="135" t="s">
        <v>116</v>
      </c>
      <c r="B266" s="36" t="s">
        <v>786</v>
      </c>
      <c r="C266" s="37" t="s">
        <v>107</v>
      </c>
      <c r="D266" s="47">
        <v>3</v>
      </c>
    </row>
    <row r="267" spans="1:4" ht="20.100000000000001" customHeight="1" x14ac:dyDescent="0.15">
      <c r="A267" s="136"/>
      <c r="B267" s="36" t="s">
        <v>787</v>
      </c>
      <c r="C267" s="37" t="s">
        <v>135</v>
      </c>
      <c r="D267" s="47">
        <v>5</v>
      </c>
    </row>
    <row r="268" spans="1:4" ht="20.100000000000001" customHeight="1" x14ac:dyDescent="0.15">
      <c r="A268" s="136"/>
      <c r="B268" s="36" t="s">
        <v>788</v>
      </c>
      <c r="C268" s="37" t="s">
        <v>135</v>
      </c>
      <c r="D268" s="47">
        <v>5</v>
      </c>
    </row>
    <row r="269" spans="1:4" ht="20.100000000000001" customHeight="1" x14ac:dyDescent="0.15">
      <c r="A269" s="136"/>
      <c r="B269" s="36" t="s">
        <v>277</v>
      </c>
      <c r="C269" s="37" t="s">
        <v>135</v>
      </c>
      <c r="D269" s="47">
        <v>5</v>
      </c>
    </row>
    <row r="270" spans="1:4" ht="20.100000000000001" customHeight="1" x14ac:dyDescent="0.15">
      <c r="A270" s="136"/>
      <c r="B270" s="36" t="s">
        <v>276</v>
      </c>
      <c r="C270" s="37" t="s">
        <v>108</v>
      </c>
      <c r="D270" s="47">
        <v>1</v>
      </c>
    </row>
    <row r="271" spans="1:4" ht="20.100000000000001" customHeight="1" x14ac:dyDescent="0.15">
      <c r="A271" s="137"/>
      <c r="B271" s="36" t="s">
        <v>789</v>
      </c>
      <c r="C271" s="37" t="s">
        <v>108</v>
      </c>
      <c r="D271" s="47">
        <v>1</v>
      </c>
    </row>
    <row r="272" spans="1:4" ht="20.100000000000001" customHeight="1" x14ac:dyDescent="0.15">
      <c r="A272" s="86" t="s">
        <v>790</v>
      </c>
      <c r="B272" s="36" t="s">
        <v>791</v>
      </c>
      <c r="C272" s="37" t="s">
        <v>109</v>
      </c>
      <c r="D272" s="47">
        <v>2</v>
      </c>
    </row>
    <row r="273" spans="1:4" ht="20.100000000000001" customHeight="1" x14ac:dyDescent="0.15">
      <c r="A273" s="135" t="s">
        <v>124</v>
      </c>
      <c r="B273" s="36" t="s">
        <v>278</v>
      </c>
      <c r="C273" s="37" t="s">
        <v>107</v>
      </c>
      <c r="D273" s="47">
        <v>3</v>
      </c>
    </row>
    <row r="274" spans="1:4" ht="20.100000000000001" customHeight="1" x14ac:dyDescent="0.15">
      <c r="A274" s="137"/>
      <c r="B274" s="36" t="s">
        <v>279</v>
      </c>
      <c r="C274" s="37" t="s">
        <v>135</v>
      </c>
      <c r="D274" s="47">
        <v>4</v>
      </c>
    </row>
    <row r="275" spans="1:4" ht="20.100000000000001" customHeight="1" x14ac:dyDescent="0.15">
      <c r="A275" s="86" t="s">
        <v>119</v>
      </c>
      <c r="B275" s="36" t="s">
        <v>280</v>
      </c>
      <c r="C275" s="37" t="s">
        <v>109</v>
      </c>
      <c r="D275" s="47">
        <v>2</v>
      </c>
    </row>
    <row r="276" spans="1:4" ht="20.100000000000001" customHeight="1" x14ac:dyDescent="0.15">
      <c r="A276" s="135" t="s">
        <v>150</v>
      </c>
      <c r="B276" s="36" t="s">
        <v>792</v>
      </c>
      <c r="C276" s="37" t="s">
        <v>135</v>
      </c>
      <c r="D276" s="47">
        <v>5</v>
      </c>
    </row>
    <row r="277" spans="1:4" ht="20.100000000000001" customHeight="1" x14ac:dyDescent="0.15">
      <c r="A277" s="137"/>
      <c r="B277" s="36" t="s">
        <v>281</v>
      </c>
      <c r="C277" s="37" t="s">
        <v>109</v>
      </c>
      <c r="D277" s="47">
        <v>2</v>
      </c>
    </row>
    <row r="278" spans="1:4" ht="20.100000000000001" customHeight="1" x14ac:dyDescent="0.15">
      <c r="A278" s="135" t="s">
        <v>174</v>
      </c>
      <c r="B278" s="36" t="s">
        <v>793</v>
      </c>
      <c r="C278" s="37" t="s">
        <v>135</v>
      </c>
      <c r="D278" s="47">
        <v>5</v>
      </c>
    </row>
    <row r="279" spans="1:4" ht="20.100000000000001" customHeight="1" x14ac:dyDescent="0.15">
      <c r="A279" s="136"/>
      <c r="B279" s="36" t="s">
        <v>794</v>
      </c>
      <c r="C279" s="37" t="s">
        <v>135</v>
      </c>
      <c r="D279" s="47">
        <v>5</v>
      </c>
    </row>
    <row r="280" spans="1:4" ht="20.100000000000001" customHeight="1" x14ac:dyDescent="0.15">
      <c r="A280" s="136"/>
      <c r="B280" s="36" t="s">
        <v>795</v>
      </c>
      <c r="C280" s="37" t="s">
        <v>108</v>
      </c>
      <c r="D280" s="47">
        <v>1</v>
      </c>
    </row>
    <row r="281" spans="1:4" ht="20.100000000000001" customHeight="1" x14ac:dyDescent="0.15">
      <c r="A281" s="136"/>
      <c r="B281" s="36" t="s">
        <v>282</v>
      </c>
      <c r="C281" s="37" t="s">
        <v>109</v>
      </c>
      <c r="D281" s="47">
        <v>1</v>
      </c>
    </row>
    <row r="282" spans="1:4" ht="20.100000000000001" customHeight="1" thickBot="1" x14ac:dyDescent="0.2">
      <c r="A282" s="138"/>
      <c r="B282" s="87" t="s">
        <v>796</v>
      </c>
      <c r="C282" s="52" t="s">
        <v>593</v>
      </c>
      <c r="D282" s="53">
        <v>1</v>
      </c>
    </row>
  </sheetData>
  <mergeCells count="46">
    <mergeCell ref="A76:A91"/>
    <mergeCell ref="A2:A6"/>
    <mergeCell ref="A7:A8"/>
    <mergeCell ref="A9:A15"/>
    <mergeCell ref="A16:A24"/>
    <mergeCell ref="A25:A31"/>
    <mergeCell ref="A32:A39"/>
    <mergeCell ref="A40:A41"/>
    <mergeCell ref="A42:A51"/>
    <mergeCell ref="A52:A62"/>
    <mergeCell ref="A63:A67"/>
    <mergeCell ref="A68:A75"/>
    <mergeCell ref="A178:A183"/>
    <mergeCell ref="A92:A105"/>
    <mergeCell ref="A106:A108"/>
    <mergeCell ref="A109:A113"/>
    <mergeCell ref="A114:A119"/>
    <mergeCell ref="A121:A128"/>
    <mergeCell ref="A129:A138"/>
    <mergeCell ref="A139:A149"/>
    <mergeCell ref="A150:A152"/>
    <mergeCell ref="A153:A161"/>
    <mergeCell ref="A162:A167"/>
    <mergeCell ref="A168:A177"/>
    <mergeCell ref="A244:A246"/>
    <mergeCell ref="A184:A187"/>
    <mergeCell ref="A188:A190"/>
    <mergeCell ref="A191:A193"/>
    <mergeCell ref="A194:A200"/>
    <mergeCell ref="A201:A207"/>
    <mergeCell ref="A209:A215"/>
    <mergeCell ref="A216:A220"/>
    <mergeCell ref="A222:A223"/>
    <mergeCell ref="A224:A225"/>
    <mergeCell ref="A227:A240"/>
    <mergeCell ref="A241:A243"/>
    <mergeCell ref="A266:A271"/>
    <mergeCell ref="A273:A274"/>
    <mergeCell ref="A276:A277"/>
    <mergeCell ref="A278:A282"/>
    <mergeCell ref="A248:A250"/>
    <mergeCell ref="A251:A255"/>
    <mergeCell ref="A257:A258"/>
    <mergeCell ref="A259:A261"/>
    <mergeCell ref="A262:A263"/>
    <mergeCell ref="A264:A265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4.25" x14ac:dyDescent="0.15"/>
  <cols>
    <col min="1" max="1" width="11" style="24" bestFit="1" customWidth="1"/>
    <col min="2" max="2" width="8.5703125" style="24" bestFit="1" customWidth="1"/>
    <col min="3" max="3" width="16.140625" style="24" bestFit="1" customWidth="1"/>
    <col min="4" max="4" width="26.42578125" style="24" bestFit="1" customWidth="1"/>
    <col min="5" max="5" width="16.140625" style="24" bestFit="1" customWidth="1"/>
    <col min="6" max="6" width="31.5703125" style="24" bestFit="1" customWidth="1"/>
    <col min="7" max="256" width="9.140625" style="24"/>
    <col min="257" max="257" width="13.5703125" style="24" bestFit="1" customWidth="1"/>
    <col min="258" max="258" width="11" style="24" bestFit="1" customWidth="1"/>
    <col min="259" max="259" width="16.140625" style="24" bestFit="1" customWidth="1"/>
    <col min="260" max="260" width="26.42578125" style="24" bestFit="1" customWidth="1"/>
    <col min="261" max="261" width="16.140625" style="24" bestFit="1" customWidth="1"/>
    <col min="262" max="262" width="31.5703125" style="24" bestFit="1" customWidth="1"/>
    <col min="263" max="512" width="9.140625" style="24"/>
    <col min="513" max="513" width="13.5703125" style="24" bestFit="1" customWidth="1"/>
    <col min="514" max="514" width="11" style="24" bestFit="1" customWidth="1"/>
    <col min="515" max="515" width="16.140625" style="24" bestFit="1" customWidth="1"/>
    <col min="516" max="516" width="26.42578125" style="24" bestFit="1" customWidth="1"/>
    <col min="517" max="517" width="16.140625" style="24" bestFit="1" customWidth="1"/>
    <col min="518" max="518" width="31.5703125" style="24" bestFit="1" customWidth="1"/>
    <col min="519" max="768" width="9.140625" style="24"/>
    <col min="769" max="769" width="13.5703125" style="24" bestFit="1" customWidth="1"/>
    <col min="770" max="770" width="11" style="24" bestFit="1" customWidth="1"/>
    <col min="771" max="771" width="16.140625" style="24" bestFit="1" customWidth="1"/>
    <col min="772" max="772" width="26.42578125" style="24" bestFit="1" customWidth="1"/>
    <col min="773" max="773" width="16.140625" style="24" bestFit="1" customWidth="1"/>
    <col min="774" max="774" width="31.5703125" style="24" bestFit="1" customWidth="1"/>
    <col min="775" max="1024" width="9.140625" style="24"/>
    <col min="1025" max="1025" width="13.5703125" style="24" bestFit="1" customWidth="1"/>
    <col min="1026" max="1026" width="11" style="24" bestFit="1" customWidth="1"/>
    <col min="1027" max="1027" width="16.140625" style="24" bestFit="1" customWidth="1"/>
    <col min="1028" max="1028" width="26.42578125" style="24" bestFit="1" customWidth="1"/>
    <col min="1029" max="1029" width="16.140625" style="24" bestFit="1" customWidth="1"/>
    <col min="1030" max="1030" width="31.5703125" style="24" bestFit="1" customWidth="1"/>
    <col min="1031" max="1280" width="9.140625" style="24"/>
    <col min="1281" max="1281" width="13.5703125" style="24" bestFit="1" customWidth="1"/>
    <col min="1282" max="1282" width="11" style="24" bestFit="1" customWidth="1"/>
    <col min="1283" max="1283" width="16.140625" style="24" bestFit="1" customWidth="1"/>
    <col min="1284" max="1284" width="26.42578125" style="24" bestFit="1" customWidth="1"/>
    <col min="1285" max="1285" width="16.140625" style="24" bestFit="1" customWidth="1"/>
    <col min="1286" max="1286" width="31.5703125" style="24" bestFit="1" customWidth="1"/>
    <col min="1287" max="1536" width="9.140625" style="24"/>
    <col min="1537" max="1537" width="13.5703125" style="24" bestFit="1" customWidth="1"/>
    <col min="1538" max="1538" width="11" style="24" bestFit="1" customWidth="1"/>
    <col min="1539" max="1539" width="16.140625" style="24" bestFit="1" customWidth="1"/>
    <col min="1540" max="1540" width="26.42578125" style="24" bestFit="1" customWidth="1"/>
    <col min="1541" max="1541" width="16.140625" style="24" bestFit="1" customWidth="1"/>
    <col min="1542" max="1542" width="31.5703125" style="24" bestFit="1" customWidth="1"/>
    <col min="1543" max="1792" width="9.140625" style="24"/>
    <col min="1793" max="1793" width="13.5703125" style="24" bestFit="1" customWidth="1"/>
    <col min="1794" max="1794" width="11" style="24" bestFit="1" customWidth="1"/>
    <col min="1795" max="1795" width="16.140625" style="24" bestFit="1" customWidth="1"/>
    <col min="1796" max="1796" width="26.42578125" style="24" bestFit="1" customWidth="1"/>
    <col min="1797" max="1797" width="16.140625" style="24" bestFit="1" customWidth="1"/>
    <col min="1798" max="1798" width="31.5703125" style="24" bestFit="1" customWidth="1"/>
    <col min="1799" max="2048" width="9.140625" style="24"/>
    <col min="2049" max="2049" width="13.5703125" style="24" bestFit="1" customWidth="1"/>
    <col min="2050" max="2050" width="11" style="24" bestFit="1" customWidth="1"/>
    <col min="2051" max="2051" width="16.140625" style="24" bestFit="1" customWidth="1"/>
    <col min="2052" max="2052" width="26.42578125" style="24" bestFit="1" customWidth="1"/>
    <col min="2053" max="2053" width="16.140625" style="24" bestFit="1" customWidth="1"/>
    <col min="2054" max="2054" width="31.5703125" style="24" bestFit="1" customWidth="1"/>
    <col min="2055" max="2304" width="9.140625" style="24"/>
    <col min="2305" max="2305" width="13.5703125" style="24" bestFit="1" customWidth="1"/>
    <col min="2306" max="2306" width="11" style="24" bestFit="1" customWidth="1"/>
    <col min="2307" max="2307" width="16.140625" style="24" bestFit="1" customWidth="1"/>
    <col min="2308" max="2308" width="26.42578125" style="24" bestFit="1" customWidth="1"/>
    <col min="2309" max="2309" width="16.140625" style="24" bestFit="1" customWidth="1"/>
    <col min="2310" max="2310" width="31.5703125" style="24" bestFit="1" customWidth="1"/>
    <col min="2311" max="2560" width="9.140625" style="24"/>
    <col min="2561" max="2561" width="13.5703125" style="24" bestFit="1" customWidth="1"/>
    <col min="2562" max="2562" width="11" style="24" bestFit="1" customWidth="1"/>
    <col min="2563" max="2563" width="16.140625" style="24" bestFit="1" customWidth="1"/>
    <col min="2564" max="2564" width="26.42578125" style="24" bestFit="1" customWidth="1"/>
    <col min="2565" max="2565" width="16.140625" style="24" bestFit="1" customWidth="1"/>
    <col min="2566" max="2566" width="31.5703125" style="24" bestFit="1" customWidth="1"/>
    <col min="2567" max="2816" width="9.140625" style="24"/>
    <col min="2817" max="2817" width="13.5703125" style="24" bestFit="1" customWidth="1"/>
    <col min="2818" max="2818" width="11" style="24" bestFit="1" customWidth="1"/>
    <col min="2819" max="2819" width="16.140625" style="24" bestFit="1" customWidth="1"/>
    <col min="2820" max="2820" width="26.42578125" style="24" bestFit="1" customWidth="1"/>
    <col min="2821" max="2821" width="16.140625" style="24" bestFit="1" customWidth="1"/>
    <col min="2822" max="2822" width="31.5703125" style="24" bestFit="1" customWidth="1"/>
    <col min="2823" max="3072" width="9.140625" style="24"/>
    <col min="3073" max="3073" width="13.5703125" style="24" bestFit="1" customWidth="1"/>
    <col min="3074" max="3074" width="11" style="24" bestFit="1" customWidth="1"/>
    <col min="3075" max="3075" width="16.140625" style="24" bestFit="1" customWidth="1"/>
    <col min="3076" max="3076" width="26.42578125" style="24" bestFit="1" customWidth="1"/>
    <col min="3077" max="3077" width="16.140625" style="24" bestFit="1" customWidth="1"/>
    <col min="3078" max="3078" width="31.5703125" style="24" bestFit="1" customWidth="1"/>
    <col min="3079" max="3328" width="9.140625" style="24"/>
    <col min="3329" max="3329" width="13.5703125" style="24" bestFit="1" customWidth="1"/>
    <col min="3330" max="3330" width="11" style="24" bestFit="1" customWidth="1"/>
    <col min="3331" max="3331" width="16.140625" style="24" bestFit="1" customWidth="1"/>
    <col min="3332" max="3332" width="26.42578125" style="24" bestFit="1" customWidth="1"/>
    <col min="3333" max="3333" width="16.140625" style="24" bestFit="1" customWidth="1"/>
    <col min="3334" max="3334" width="31.5703125" style="24" bestFit="1" customWidth="1"/>
    <col min="3335" max="3584" width="9.140625" style="24"/>
    <col min="3585" max="3585" width="13.5703125" style="24" bestFit="1" customWidth="1"/>
    <col min="3586" max="3586" width="11" style="24" bestFit="1" customWidth="1"/>
    <col min="3587" max="3587" width="16.140625" style="24" bestFit="1" customWidth="1"/>
    <col min="3588" max="3588" width="26.42578125" style="24" bestFit="1" customWidth="1"/>
    <col min="3589" max="3589" width="16.140625" style="24" bestFit="1" customWidth="1"/>
    <col min="3590" max="3590" width="31.5703125" style="24" bestFit="1" customWidth="1"/>
    <col min="3591" max="3840" width="9.140625" style="24"/>
    <col min="3841" max="3841" width="13.5703125" style="24" bestFit="1" customWidth="1"/>
    <col min="3842" max="3842" width="11" style="24" bestFit="1" customWidth="1"/>
    <col min="3843" max="3843" width="16.140625" style="24" bestFit="1" customWidth="1"/>
    <col min="3844" max="3844" width="26.42578125" style="24" bestFit="1" customWidth="1"/>
    <col min="3845" max="3845" width="16.140625" style="24" bestFit="1" customWidth="1"/>
    <col min="3846" max="3846" width="31.5703125" style="24" bestFit="1" customWidth="1"/>
    <col min="3847" max="4096" width="9.140625" style="24"/>
    <col min="4097" max="4097" width="13.5703125" style="24" bestFit="1" customWidth="1"/>
    <col min="4098" max="4098" width="11" style="24" bestFit="1" customWidth="1"/>
    <col min="4099" max="4099" width="16.140625" style="24" bestFit="1" customWidth="1"/>
    <col min="4100" max="4100" width="26.42578125" style="24" bestFit="1" customWidth="1"/>
    <col min="4101" max="4101" width="16.140625" style="24" bestFit="1" customWidth="1"/>
    <col min="4102" max="4102" width="31.5703125" style="24" bestFit="1" customWidth="1"/>
    <col min="4103" max="4352" width="9.140625" style="24"/>
    <col min="4353" max="4353" width="13.5703125" style="24" bestFit="1" customWidth="1"/>
    <col min="4354" max="4354" width="11" style="24" bestFit="1" customWidth="1"/>
    <col min="4355" max="4355" width="16.140625" style="24" bestFit="1" customWidth="1"/>
    <col min="4356" max="4356" width="26.42578125" style="24" bestFit="1" customWidth="1"/>
    <col min="4357" max="4357" width="16.140625" style="24" bestFit="1" customWidth="1"/>
    <col min="4358" max="4358" width="31.5703125" style="24" bestFit="1" customWidth="1"/>
    <col min="4359" max="4608" width="9.140625" style="24"/>
    <col min="4609" max="4609" width="13.5703125" style="24" bestFit="1" customWidth="1"/>
    <col min="4610" max="4610" width="11" style="24" bestFit="1" customWidth="1"/>
    <col min="4611" max="4611" width="16.140625" style="24" bestFit="1" customWidth="1"/>
    <col min="4612" max="4612" width="26.42578125" style="24" bestFit="1" customWidth="1"/>
    <col min="4613" max="4613" width="16.140625" style="24" bestFit="1" customWidth="1"/>
    <col min="4614" max="4614" width="31.5703125" style="24" bestFit="1" customWidth="1"/>
    <col min="4615" max="4864" width="9.140625" style="24"/>
    <col min="4865" max="4865" width="13.5703125" style="24" bestFit="1" customWidth="1"/>
    <col min="4866" max="4866" width="11" style="24" bestFit="1" customWidth="1"/>
    <col min="4867" max="4867" width="16.140625" style="24" bestFit="1" customWidth="1"/>
    <col min="4868" max="4868" width="26.42578125" style="24" bestFit="1" customWidth="1"/>
    <col min="4869" max="4869" width="16.140625" style="24" bestFit="1" customWidth="1"/>
    <col min="4870" max="4870" width="31.5703125" style="24" bestFit="1" customWidth="1"/>
    <col min="4871" max="5120" width="9.140625" style="24"/>
    <col min="5121" max="5121" width="13.5703125" style="24" bestFit="1" customWidth="1"/>
    <col min="5122" max="5122" width="11" style="24" bestFit="1" customWidth="1"/>
    <col min="5123" max="5123" width="16.140625" style="24" bestFit="1" customWidth="1"/>
    <col min="5124" max="5124" width="26.42578125" style="24" bestFit="1" customWidth="1"/>
    <col min="5125" max="5125" width="16.140625" style="24" bestFit="1" customWidth="1"/>
    <col min="5126" max="5126" width="31.5703125" style="24" bestFit="1" customWidth="1"/>
    <col min="5127" max="5376" width="9.140625" style="24"/>
    <col min="5377" max="5377" width="13.5703125" style="24" bestFit="1" customWidth="1"/>
    <col min="5378" max="5378" width="11" style="24" bestFit="1" customWidth="1"/>
    <col min="5379" max="5379" width="16.140625" style="24" bestFit="1" customWidth="1"/>
    <col min="5380" max="5380" width="26.42578125" style="24" bestFit="1" customWidth="1"/>
    <col min="5381" max="5381" width="16.140625" style="24" bestFit="1" customWidth="1"/>
    <col min="5382" max="5382" width="31.5703125" style="24" bestFit="1" customWidth="1"/>
    <col min="5383" max="5632" width="9.140625" style="24"/>
    <col min="5633" max="5633" width="13.5703125" style="24" bestFit="1" customWidth="1"/>
    <col min="5634" max="5634" width="11" style="24" bestFit="1" customWidth="1"/>
    <col min="5635" max="5635" width="16.140625" style="24" bestFit="1" customWidth="1"/>
    <col min="5636" max="5636" width="26.42578125" style="24" bestFit="1" customWidth="1"/>
    <col min="5637" max="5637" width="16.140625" style="24" bestFit="1" customWidth="1"/>
    <col min="5638" max="5638" width="31.5703125" style="24" bestFit="1" customWidth="1"/>
    <col min="5639" max="5888" width="9.140625" style="24"/>
    <col min="5889" max="5889" width="13.5703125" style="24" bestFit="1" customWidth="1"/>
    <col min="5890" max="5890" width="11" style="24" bestFit="1" customWidth="1"/>
    <col min="5891" max="5891" width="16.140625" style="24" bestFit="1" customWidth="1"/>
    <col min="5892" max="5892" width="26.42578125" style="24" bestFit="1" customWidth="1"/>
    <col min="5893" max="5893" width="16.140625" style="24" bestFit="1" customWidth="1"/>
    <col min="5894" max="5894" width="31.5703125" style="24" bestFit="1" customWidth="1"/>
    <col min="5895" max="6144" width="9.140625" style="24"/>
    <col min="6145" max="6145" width="13.5703125" style="24" bestFit="1" customWidth="1"/>
    <col min="6146" max="6146" width="11" style="24" bestFit="1" customWidth="1"/>
    <col min="6147" max="6147" width="16.140625" style="24" bestFit="1" customWidth="1"/>
    <col min="6148" max="6148" width="26.42578125" style="24" bestFit="1" customWidth="1"/>
    <col min="6149" max="6149" width="16.140625" style="24" bestFit="1" customWidth="1"/>
    <col min="6150" max="6150" width="31.5703125" style="24" bestFit="1" customWidth="1"/>
    <col min="6151" max="6400" width="9.140625" style="24"/>
    <col min="6401" max="6401" width="13.5703125" style="24" bestFit="1" customWidth="1"/>
    <col min="6402" max="6402" width="11" style="24" bestFit="1" customWidth="1"/>
    <col min="6403" max="6403" width="16.140625" style="24" bestFit="1" customWidth="1"/>
    <col min="6404" max="6404" width="26.42578125" style="24" bestFit="1" customWidth="1"/>
    <col min="6405" max="6405" width="16.140625" style="24" bestFit="1" customWidth="1"/>
    <col min="6406" max="6406" width="31.5703125" style="24" bestFit="1" customWidth="1"/>
    <col min="6407" max="6656" width="9.140625" style="24"/>
    <col min="6657" max="6657" width="13.5703125" style="24" bestFit="1" customWidth="1"/>
    <col min="6658" max="6658" width="11" style="24" bestFit="1" customWidth="1"/>
    <col min="6659" max="6659" width="16.140625" style="24" bestFit="1" customWidth="1"/>
    <col min="6660" max="6660" width="26.42578125" style="24" bestFit="1" customWidth="1"/>
    <col min="6661" max="6661" width="16.140625" style="24" bestFit="1" customWidth="1"/>
    <col min="6662" max="6662" width="31.5703125" style="24" bestFit="1" customWidth="1"/>
    <col min="6663" max="6912" width="9.140625" style="24"/>
    <col min="6913" max="6913" width="13.5703125" style="24" bestFit="1" customWidth="1"/>
    <col min="6914" max="6914" width="11" style="24" bestFit="1" customWidth="1"/>
    <col min="6915" max="6915" width="16.140625" style="24" bestFit="1" customWidth="1"/>
    <col min="6916" max="6916" width="26.42578125" style="24" bestFit="1" customWidth="1"/>
    <col min="6917" max="6917" width="16.140625" style="24" bestFit="1" customWidth="1"/>
    <col min="6918" max="6918" width="31.5703125" style="24" bestFit="1" customWidth="1"/>
    <col min="6919" max="7168" width="9.140625" style="24"/>
    <col min="7169" max="7169" width="13.5703125" style="24" bestFit="1" customWidth="1"/>
    <col min="7170" max="7170" width="11" style="24" bestFit="1" customWidth="1"/>
    <col min="7171" max="7171" width="16.140625" style="24" bestFit="1" customWidth="1"/>
    <col min="7172" max="7172" width="26.42578125" style="24" bestFit="1" customWidth="1"/>
    <col min="7173" max="7173" width="16.140625" style="24" bestFit="1" customWidth="1"/>
    <col min="7174" max="7174" width="31.5703125" style="24" bestFit="1" customWidth="1"/>
    <col min="7175" max="7424" width="9.140625" style="24"/>
    <col min="7425" max="7425" width="13.5703125" style="24" bestFit="1" customWidth="1"/>
    <col min="7426" max="7426" width="11" style="24" bestFit="1" customWidth="1"/>
    <col min="7427" max="7427" width="16.140625" style="24" bestFit="1" customWidth="1"/>
    <col min="7428" max="7428" width="26.42578125" style="24" bestFit="1" customWidth="1"/>
    <col min="7429" max="7429" width="16.140625" style="24" bestFit="1" customWidth="1"/>
    <col min="7430" max="7430" width="31.5703125" style="24" bestFit="1" customWidth="1"/>
    <col min="7431" max="7680" width="9.140625" style="24"/>
    <col min="7681" max="7681" width="13.5703125" style="24" bestFit="1" customWidth="1"/>
    <col min="7682" max="7682" width="11" style="24" bestFit="1" customWidth="1"/>
    <col min="7683" max="7683" width="16.140625" style="24" bestFit="1" customWidth="1"/>
    <col min="7684" max="7684" width="26.42578125" style="24" bestFit="1" customWidth="1"/>
    <col min="7685" max="7685" width="16.140625" style="24" bestFit="1" customWidth="1"/>
    <col min="7686" max="7686" width="31.5703125" style="24" bestFit="1" customWidth="1"/>
    <col min="7687" max="7936" width="9.140625" style="24"/>
    <col min="7937" max="7937" width="13.5703125" style="24" bestFit="1" customWidth="1"/>
    <col min="7938" max="7938" width="11" style="24" bestFit="1" customWidth="1"/>
    <col min="7939" max="7939" width="16.140625" style="24" bestFit="1" customWidth="1"/>
    <col min="7940" max="7940" width="26.42578125" style="24" bestFit="1" customWidth="1"/>
    <col min="7941" max="7941" width="16.140625" style="24" bestFit="1" customWidth="1"/>
    <col min="7942" max="7942" width="31.5703125" style="24" bestFit="1" customWidth="1"/>
    <col min="7943" max="8192" width="9.140625" style="24"/>
    <col min="8193" max="8193" width="13.5703125" style="24" bestFit="1" customWidth="1"/>
    <col min="8194" max="8194" width="11" style="24" bestFit="1" customWidth="1"/>
    <col min="8195" max="8195" width="16.140625" style="24" bestFit="1" customWidth="1"/>
    <col min="8196" max="8196" width="26.42578125" style="24" bestFit="1" customWidth="1"/>
    <col min="8197" max="8197" width="16.140625" style="24" bestFit="1" customWidth="1"/>
    <col min="8198" max="8198" width="31.5703125" style="24" bestFit="1" customWidth="1"/>
    <col min="8199" max="8448" width="9.140625" style="24"/>
    <col min="8449" max="8449" width="13.5703125" style="24" bestFit="1" customWidth="1"/>
    <col min="8450" max="8450" width="11" style="24" bestFit="1" customWidth="1"/>
    <col min="8451" max="8451" width="16.140625" style="24" bestFit="1" customWidth="1"/>
    <col min="8452" max="8452" width="26.42578125" style="24" bestFit="1" customWidth="1"/>
    <col min="8453" max="8453" width="16.140625" style="24" bestFit="1" customWidth="1"/>
    <col min="8454" max="8454" width="31.5703125" style="24" bestFit="1" customWidth="1"/>
    <col min="8455" max="8704" width="9.140625" style="24"/>
    <col min="8705" max="8705" width="13.5703125" style="24" bestFit="1" customWidth="1"/>
    <col min="8706" max="8706" width="11" style="24" bestFit="1" customWidth="1"/>
    <col min="8707" max="8707" width="16.140625" style="24" bestFit="1" customWidth="1"/>
    <col min="8708" max="8708" width="26.42578125" style="24" bestFit="1" customWidth="1"/>
    <col min="8709" max="8709" width="16.140625" style="24" bestFit="1" customWidth="1"/>
    <col min="8710" max="8710" width="31.5703125" style="24" bestFit="1" customWidth="1"/>
    <col min="8711" max="8960" width="9.140625" style="24"/>
    <col min="8961" max="8961" width="13.5703125" style="24" bestFit="1" customWidth="1"/>
    <col min="8962" max="8962" width="11" style="24" bestFit="1" customWidth="1"/>
    <col min="8963" max="8963" width="16.140625" style="24" bestFit="1" customWidth="1"/>
    <col min="8964" max="8964" width="26.42578125" style="24" bestFit="1" customWidth="1"/>
    <col min="8965" max="8965" width="16.140625" style="24" bestFit="1" customWidth="1"/>
    <col min="8966" max="8966" width="31.5703125" style="24" bestFit="1" customWidth="1"/>
    <col min="8967" max="9216" width="9.140625" style="24"/>
    <col min="9217" max="9217" width="13.5703125" style="24" bestFit="1" customWidth="1"/>
    <col min="9218" max="9218" width="11" style="24" bestFit="1" customWidth="1"/>
    <col min="9219" max="9219" width="16.140625" style="24" bestFit="1" customWidth="1"/>
    <col min="9220" max="9220" width="26.42578125" style="24" bestFit="1" customWidth="1"/>
    <col min="9221" max="9221" width="16.140625" style="24" bestFit="1" customWidth="1"/>
    <col min="9222" max="9222" width="31.5703125" style="24" bestFit="1" customWidth="1"/>
    <col min="9223" max="9472" width="9.140625" style="24"/>
    <col min="9473" max="9473" width="13.5703125" style="24" bestFit="1" customWidth="1"/>
    <col min="9474" max="9474" width="11" style="24" bestFit="1" customWidth="1"/>
    <col min="9475" max="9475" width="16.140625" style="24" bestFit="1" customWidth="1"/>
    <col min="9476" max="9476" width="26.42578125" style="24" bestFit="1" customWidth="1"/>
    <col min="9477" max="9477" width="16.140625" style="24" bestFit="1" customWidth="1"/>
    <col min="9478" max="9478" width="31.5703125" style="24" bestFit="1" customWidth="1"/>
    <col min="9479" max="9728" width="9.140625" style="24"/>
    <col min="9729" max="9729" width="13.5703125" style="24" bestFit="1" customWidth="1"/>
    <col min="9730" max="9730" width="11" style="24" bestFit="1" customWidth="1"/>
    <col min="9731" max="9731" width="16.140625" style="24" bestFit="1" customWidth="1"/>
    <col min="9732" max="9732" width="26.42578125" style="24" bestFit="1" customWidth="1"/>
    <col min="9733" max="9733" width="16.140625" style="24" bestFit="1" customWidth="1"/>
    <col min="9734" max="9734" width="31.5703125" style="24" bestFit="1" customWidth="1"/>
    <col min="9735" max="9984" width="9.140625" style="24"/>
    <col min="9985" max="9985" width="13.5703125" style="24" bestFit="1" customWidth="1"/>
    <col min="9986" max="9986" width="11" style="24" bestFit="1" customWidth="1"/>
    <col min="9987" max="9987" width="16.140625" style="24" bestFit="1" customWidth="1"/>
    <col min="9988" max="9988" width="26.42578125" style="24" bestFit="1" customWidth="1"/>
    <col min="9989" max="9989" width="16.140625" style="24" bestFit="1" customWidth="1"/>
    <col min="9990" max="9990" width="31.5703125" style="24" bestFit="1" customWidth="1"/>
    <col min="9991" max="10240" width="9.140625" style="24"/>
    <col min="10241" max="10241" width="13.5703125" style="24" bestFit="1" customWidth="1"/>
    <col min="10242" max="10242" width="11" style="24" bestFit="1" customWidth="1"/>
    <col min="10243" max="10243" width="16.140625" style="24" bestFit="1" customWidth="1"/>
    <col min="10244" max="10244" width="26.42578125" style="24" bestFit="1" customWidth="1"/>
    <col min="10245" max="10245" width="16.140625" style="24" bestFit="1" customWidth="1"/>
    <col min="10246" max="10246" width="31.5703125" style="24" bestFit="1" customWidth="1"/>
    <col min="10247" max="10496" width="9.140625" style="24"/>
    <col min="10497" max="10497" width="13.5703125" style="24" bestFit="1" customWidth="1"/>
    <col min="10498" max="10498" width="11" style="24" bestFit="1" customWidth="1"/>
    <col min="10499" max="10499" width="16.140625" style="24" bestFit="1" customWidth="1"/>
    <col min="10500" max="10500" width="26.42578125" style="24" bestFit="1" customWidth="1"/>
    <col min="10501" max="10501" width="16.140625" style="24" bestFit="1" customWidth="1"/>
    <col min="10502" max="10502" width="31.5703125" style="24" bestFit="1" customWidth="1"/>
    <col min="10503" max="10752" width="9.140625" style="24"/>
    <col min="10753" max="10753" width="13.5703125" style="24" bestFit="1" customWidth="1"/>
    <col min="10754" max="10754" width="11" style="24" bestFit="1" customWidth="1"/>
    <col min="10755" max="10755" width="16.140625" style="24" bestFit="1" customWidth="1"/>
    <col min="10756" max="10756" width="26.42578125" style="24" bestFit="1" customWidth="1"/>
    <col min="10757" max="10757" width="16.140625" style="24" bestFit="1" customWidth="1"/>
    <col min="10758" max="10758" width="31.5703125" style="24" bestFit="1" customWidth="1"/>
    <col min="10759" max="11008" width="9.140625" style="24"/>
    <col min="11009" max="11009" width="13.5703125" style="24" bestFit="1" customWidth="1"/>
    <col min="11010" max="11010" width="11" style="24" bestFit="1" customWidth="1"/>
    <col min="11011" max="11011" width="16.140625" style="24" bestFit="1" customWidth="1"/>
    <col min="11012" max="11012" width="26.42578125" style="24" bestFit="1" customWidth="1"/>
    <col min="11013" max="11013" width="16.140625" style="24" bestFit="1" customWidth="1"/>
    <col min="11014" max="11014" width="31.5703125" style="24" bestFit="1" customWidth="1"/>
    <col min="11015" max="11264" width="9.140625" style="24"/>
    <col min="11265" max="11265" width="13.5703125" style="24" bestFit="1" customWidth="1"/>
    <col min="11266" max="11266" width="11" style="24" bestFit="1" customWidth="1"/>
    <col min="11267" max="11267" width="16.140625" style="24" bestFit="1" customWidth="1"/>
    <col min="11268" max="11268" width="26.42578125" style="24" bestFit="1" customWidth="1"/>
    <col min="11269" max="11269" width="16.140625" style="24" bestFit="1" customWidth="1"/>
    <col min="11270" max="11270" width="31.5703125" style="24" bestFit="1" customWidth="1"/>
    <col min="11271" max="11520" width="9.140625" style="24"/>
    <col min="11521" max="11521" width="13.5703125" style="24" bestFit="1" customWidth="1"/>
    <col min="11522" max="11522" width="11" style="24" bestFit="1" customWidth="1"/>
    <col min="11523" max="11523" width="16.140625" style="24" bestFit="1" customWidth="1"/>
    <col min="11524" max="11524" width="26.42578125" style="24" bestFit="1" customWidth="1"/>
    <col min="11525" max="11525" width="16.140625" style="24" bestFit="1" customWidth="1"/>
    <col min="11526" max="11526" width="31.5703125" style="24" bestFit="1" customWidth="1"/>
    <col min="11527" max="11776" width="9.140625" style="24"/>
    <col min="11777" max="11777" width="13.5703125" style="24" bestFit="1" customWidth="1"/>
    <col min="11778" max="11778" width="11" style="24" bestFit="1" customWidth="1"/>
    <col min="11779" max="11779" width="16.140625" style="24" bestFit="1" customWidth="1"/>
    <col min="11780" max="11780" width="26.42578125" style="24" bestFit="1" customWidth="1"/>
    <col min="11781" max="11781" width="16.140625" style="24" bestFit="1" customWidth="1"/>
    <col min="11782" max="11782" width="31.5703125" style="24" bestFit="1" customWidth="1"/>
    <col min="11783" max="12032" width="9.140625" style="24"/>
    <col min="12033" max="12033" width="13.5703125" style="24" bestFit="1" customWidth="1"/>
    <col min="12034" max="12034" width="11" style="24" bestFit="1" customWidth="1"/>
    <col min="12035" max="12035" width="16.140625" style="24" bestFit="1" customWidth="1"/>
    <col min="12036" max="12036" width="26.42578125" style="24" bestFit="1" customWidth="1"/>
    <col min="12037" max="12037" width="16.140625" style="24" bestFit="1" customWidth="1"/>
    <col min="12038" max="12038" width="31.5703125" style="24" bestFit="1" customWidth="1"/>
    <col min="12039" max="12288" width="9.140625" style="24"/>
    <col min="12289" max="12289" width="13.5703125" style="24" bestFit="1" customWidth="1"/>
    <col min="12290" max="12290" width="11" style="24" bestFit="1" customWidth="1"/>
    <col min="12291" max="12291" width="16.140625" style="24" bestFit="1" customWidth="1"/>
    <col min="12292" max="12292" width="26.42578125" style="24" bestFit="1" customWidth="1"/>
    <col min="12293" max="12293" width="16.140625" style="24" bestFit="1" customWidth="1"/>
    <col min="12294" max="12294" width="31.5703125" style="24" bestFit="1" customWidth="1"/>
    <col min="12295" max="12544" width="9.140625" style="24"/>
    <col min="12545" max="12545" width="13.5703125" style="24" bestFit="1" customWidth="1"/>
    <col min="12546" max="12546" width="11" style="24" bestFit="1" customWidth="1"/>
    <col min="12547" max="12547" width="16.140625" style="24" bestFit="1" customWidth="1"/>
    <col min="12548" max="12548" width="26.42578125" style="24" bestFit="1" customWidth="1"/>
    <col min="12549" max="12549" width="16.140625" style="24" bestFit="1" customWidth="1"/>
    <col min="12550" max="12550" width="31.5703125" style="24" bestFit="1" customWidth="1"/>
    <col min="12551" max="12800" width="9.140625" style="24"/>
    <col min="12801" max="12801" width="13.5703125" style="24" bestFit="1" customWidth="1"/>
    <col min="12802" max="12802" width="11" style="24" bestFit="1" customWidth="1"/>
    <col min="12803" max="12803" width="16.140625" style="24" bestFit="1" customWidth="1"/>
    <col min="12804" max="12804" width="26.42578125" style="24" bestFit="1" customWidth="1"/>
    <col min="12805" max="12805" width="16.140625" style="24" bestFit="1" customWidth="1"/>
    <col min="12806" max="12806" width="31.5703125" style="24" bestFit="1" customWidth="1"/>
    <col min="12807" max="13056" width="9.140625" style="24"/>
    <col min="13057" max="13057" width="13.5703125" style="24" bestFit="1" customWidth="1"/>
    <col min="13058" max="13058" width="11" style="24" bestFit="1" customWidth="1"/>
    <col min="13059" max="13059" width="16.140625" style="24" bestFit="1" customWidth="1"/>
    <col min="13060" max="13060" width="26.42578125" style="24" bestFit="1" customWidth="1"/>
    <col min="13061" max="13061" width="16.140625" style="24" bestFit="1" customWidth="1"/>
    <col min="13062" max="13062" width="31.5703125" style="24" bestFit="1" customWidth="1"/>
    <col min="13063" max="13312" width="9.140625" style="24"/>
    <col min="13313" max="13313" width="13.5703125" style="24" bestFit="1" customWidth="1"/>
    <col min="13314" max="13314" width="11" style="24" bestFit="1" customWidth="1"/>
    <col min="13315" max="13315" width="16.140625" style="24" bestFit="1" customWidth="1"/>
    <col min="13316" max="13316" width="26.42578125" style="24" bestFit="1" customWidth="1"/>
    <col min="13317" max="13317" width="16.140625" style="24" bestFit="1" customWidth="1"/>
    <col min="13318" max="13318" width="31.5703125" style="24" bestFit="1" customWidth="1"/>
    <col min="13319" max="13568" width="9.140625" style="24"/>
    <col min="13569" max="13569" width="13.5703125" style="24" bestFit="1" customWidth="1"/>
    <col min="13570" max="13570" width="11" style="24" bestFit="1" customWidth="1"/>
    <col min="13571" max="13571" width="16.140625" style="24" bestFit="1" customWidth="1"/>
    <col min="13572" max="13572" width="26.42578125" style="24" bestFit="1" customWidth="1"/>
    <col min="13573" max="13573" width="16.140625" style="24" bestFit="1" customWidth="1"/>
    <col min="13574" max="13574" width="31.5703125" style="24" bestFit="1" customWidth="1"/>
    <col min="13575" max="13824" width="9.140625" style="24"/>
    <col min="13825" max="13825" width="13.5703125" style="24" bestFit="1" customWidth="1"/>
    <col min="13826" max="13826" width="11" style="24" bestFit="1" customWidth="1"/>
    <col min="13827" max="13827" width="16.140625" style="24" bestFit="1" customWidth="1"/>
    <col min="13828" max="13828" width="26.42578125" style="24" bestFit="1" customWidth="1"/>
    <col min="13829" max="13829" width="16.140625" style="24" bestFit="1" customWidth="1"/>
    <col min="13830" max="13830" width="31.5703125" style="24" bestFit="1" customWidth="1"/>
    <col min="13831" max="14080" width="9.140625" style="24"/>
    <col min="14081" max="14081" width="13.5703125" style="24" bestFit="1" customWidth="1"/>
    <col min="14082" max="14082" width="11" style="24" bestFit="1" customWidth="1"/>
    <col min="14083" max="14083" width="16.140625" style="24" bestFit="1" customWidth="1"/>
    <col min="14084" max="14084" width="26.42578125" style="24" bestFit="1" customWidth="1"/>
    <col min="14085" max="14085" width="16.140625" style="24" bestFit="1" customWidth="1"/>
    <col min="14086" max="14086" width="31.5703125" style="24" bestFit="1" customWidth="1"/>
    <col min="14087" max="14336" width="9.140625" style="24"/>
    <col min="14337" max="14337" width="13.5703125" style="24" bestFit="1" customWidth="1"/>
    <col min="14338" max="14338" width="11" style="24" bestFit="1" customWidth="1"/>
    <col min="14339" max="14339" width="16.140625" style="24" bestFit="1" customWidth="1"/>
    <col min="14340" max="14340" width="26.42578125" style="24" bestFit="1" customWidth="1"/>
    <col min="14341" max="14341" width="16.140625" style="24" bestFit="1" customWidth="1"/>
    <col min="14342" max="14342" width="31.5703125" style="24" bestFit="1" customWidth="1"/>
    <col min="14343" max="14592" width="9.140625" style="24"/>
    <col min="14593" max="14593" width="13.5703125" style="24" bestFit="1" customWidth="1"/>
    <col min="14594" max="14594" width="11" style="24" bestFit="1" customWidth="1"/>
    <col min="14595" max="14595" width="16.140625" style="24" bestFit="1" customWidth="1"/>
    <col min="14596" max="14596" width="26.42578125" style="24" bestFit="1" customWidth="1"/>
    <col min="14597" max="14597" width="16.140625" style="24" bestFit="1" customWidth="1"/>
    <col min="14598" max="14598" width="31.5703125" style="24" bestFit="1" customWidth="1"/>
    <col min="14599" max="14848" width="9.140625" style="24"/>
    <col min="14849" max="14849" width="13.5703125" style="24" bestFit="1" customWidth="1"/>
    <col min="14850" max="14850" width="11" style="24" bestFit="1" customWidth="1"/>
    <col min="14851" max="14851" width="16.140625" style="24" bestFit="1" customWidth="1"/>
    <col min="14852" max="14852" width="26.42578125" style="24" bestFit="1" customWidth="1"/>
    <col min="14853" max="14853" width="16.140625" style="24" bestFit="1" customWidth="1"/>
    <col min="14854" max="14854" width="31.5703125" style="24" bestFit="1" customWidth="1"/>
    <col min="14855" max="15104" width="9.140625" style="24"/>
    <col min="15105" max="15105" width="13.5703125" style="24" bestFit="1" customWidth="1"/>
    <col min="15106" max="15106" width="11" style="24" bestFit="1" customWidth="1"/>
    <col min="15107" max="15107" width="16.140625" style="24" bestFit="1" customWidth="1"/>
    <col min="15108" max="15108" width="26.42578125" style="24" bestFit="1" customWidth="1"/>
    <col min="15109" max="15109" width="16.140625" style="24" bestFit="1" customWidth="1"/>
    <col min="15110" max="15110" width="31.5703125" style="24" bestFit="1" customWidth="1"/>
    <col min="15111" max="15360" width="9.140625" style="24"/>
    <col min="15361" max="15361" width="13.5703125" style="24" bestFit="1" customWidth="1"/>
    <col min="15362" max="15362" width="11" style="24" bestFit="1" customWidth="1"/>
    <col min="15363" max="15363" width="16.140625" style="24" bestFit="1" customWidth="1"/>
    <col min="15364" max="15364" width="26.42578125" style="24" bestFit="1" customWidth="1"/>
    <col min="15365" max="15365" width="16.140625" style="24" bestFit="1" customWidth="1"/>
    <col min="15366" max="15366" width="31.5703125" style="24" bestFit="1" customWidth="1"/>
    <col min="15367" max="15616" width="9.140625" style="24"/>
    <col min="15617" max="15617" width="13.5703125" style="24" bestFit="1" customWidth="1"/>
    <col min="15618" max="15618" width="11" style="24" bestFit="1" customWidth="1"/>
    <col min="15619" max="15619" width="16.140625" style="24" bestFit="1" customWidth="1"/>
    <col min="15620" max="15620" width="26.42578125" style="24" bestFit="1" customWidth="1"/>
    <col min="15621" max="15621" width="16.140625" style="24" bestFit="1" customWidth="1"/>
    <col min="15622" max="15622" width="31.5703125" style="24" bestFit="1" customWidth="1"/>
    <col min="15623" max="15872" width="9.140625" style="24"/>
    <col min="15873" max="15873" width="13.5703125" style="24" bestFit="1" customWidth="1"/>
    <col min="15874" max="15874" width="11" style="24" bestFit="1" customWidth="1"/>
    <col min="15875" max="15875" width="16.140625" style="24" bestFit="1" customWidth="1"/>
    <col min="15876" max="15876" width="26.42578125" style="24" bestFit="1" customWidth="1"/>
    <col min="15877" max="15877" width="16.140625" style="24" bestFit="1" customWidth="1"/>
    <col min="15878" max="15878" width="31.5703125" style="24" bestFit="1" customWidth="1"/>
    <col min="15879" max="16128" width="9.140625" style="24"/>
    <col min="16129" max="16129" width="13.5703125" style="24" bestFit="1" customWidth="1"/>
    <col min="16130" max="16130" width="11" style="24" bestFit="1" customWidth="1"/>
    <col min="16131" max="16131" width="16.140625" style="24" bestFit="1" customWidth="1"/>
    <col min="16132" max="16132" width="26.42578125" style="24" bestFit="1" customWidth="1"/>
    <col min="16133" max="16133" width="16.140625" style="24" bestFit="1" customWidth="1"/>
    <col min="16134" max="16134" width="31.5703125" style="24" bestFit="1" customWidth="1"/>
    <col min="16135" max="16384" width="9.140625" style="24"/>
  </cols>
  <sheetData>
    <row r="1" spans="1:6" ht="15" customHeight="1" thickBot="1" x14ac:dyDescent="0.2">
      <c r="A1" s="1" t="s">
        <v>526</v>
      </c>
      <c r="B1" s="2" t="s">
        <v>527</v>
      </c>
      <c r="C1" s="1" t="s">
        <v>528</v>
      </c>
      <c r="D1" s="2" t="s">
        <v>529</v>
      </c>
      <c r="E1" s="1" t="s">
        <v>133</v>
      </c>
      <c r="F1" s="4" t="s">
        <v>134</v>
      </c>
    </row>
    <row r="2" spans="1:6" ht="20.100000000000001" customHeight="1" x14ac:dyDescent="0.15">
      <c r="A2" s="139" t="s">
        <v>107</v>
      </c>
      <c r="B2" s="144">
        <v>1</v>
      </c>
      <c r="C2" s="43" t="s">
        <v>530</v>
      </c>
      <c r="D2" s="58" t="s">
        <v>531</v>
      </c>
      <c r="E2" s="43" t="s">
        <v>532</v>
      </c>
      <c r="F2" s="75" t="s">
        <v>533</v>
      </c>
    </row>
    <row r="3" spans="1:6" ht="20.100000000000001" customHeight="1" x14ac:dyDescent="0.15">
      <c r="A3" s="143"/>
      <c r="B3" s="145"/>
      <c r="C3" s="46" t="s">
        <v>534</v>
      </c>
      <c r="D3" s="61" t="s">
        <v>118</v>
      </c>
      <c r="E3" s="46" t="s">
        <v>535</v>
      </c>
      <c r="F3" s="76" t="s">
        <v>536</v>
      </c>
    </row>
    <row r="4" spans="1:6" ht="20.100000000000001" customHeight="1" thickBot="1" x14ac:dyDescent="0.2">
      <c r="A4" s="140"/>
      <c r="B4" s="145"/>
      <c r="C4" s="48" t="s">
        <v>537</v>
      </c>
      <c r="D4" s="64" t="s">
        <v>531</v>
      </c>
      <c r="E4" s="48" t="s">
        <v>538</v>
      </c>
      <c r="F4" s="77" t="s">
        <v>126</v>
      </c>
    </row>
    <row r="5" spans="1:6" ht="20.100000000000001" customHeight="1" x14ac:dyDescent="0.15">
      <c r="A5" s="139" t="s">
        <v>539</v>
      </c>
      <c r="B5" s="144">
        <v>1</v>
      </c>
      <c r="C5" s="43" t="s">
        <v>540</v>
      </c>
      <c r="D5" s="58" t="s">
        <v>127</v>
      </c>
      <c r="E5" s="43" t="s">
        <v>541</v>
      </c>
      <c r="F5" s="75" t="s">
        <v>128</v>
      </c>
    </row>
    <row r="6" spans="1:6" ht="20.100000000000001" customHeight="1" x14ac:dyDescent="0.15">
      <c r="A6" s="143"/>
      <c r="B6" s="145"/>
      <c r="C6" s="46" t="s">
        <v>542</v>
      </c>
      <c r="D6" s="61" t="s">
        <v>114</v>
      </c>
      <c r="E6" s="46" t="s">
        <v>543</v>
      </c>
      <c r="F6" s="76" t="s">
        <v>191</v>
      </c>
    </row>
    <row r="7" spans="1:6" ht="20.100000000000001" customHeight="1" x14ac:dyDescent="0.15">
      <c r="A7" s="143"/>
      <c r="B7" s="145"/>
      <c r="C7" s="46" t="s">
        <v>544</v>
      </c>
      <c r="D7" s="61" t="s">
        <v>118</v>
      </c>
      <c r="E7" s="46" t="s">
        <v>545</v>
      </c>
      <c r="F7" s="76" t="s">
        <v>174</v>
      </c>
    </row>
    <row r="8" spans="1:6" ht="20.100000000000001" customHeight="1" x14ac:dyDescent="0.15">
      <c r="A8" s="143"/>
      <c r="B8" s="145"/>
      <c r="C8" s="46" t="s">
        <v>152</v>
      </c>
      <c r="D8" s="61" t="s">
        <v>113</v>
      </c>
      <c r="E8" s="46" t="s">
        <v>546</v>
      </c>
      <c r="F8" s="76" t="s">
        <v>130</v>
      </c>
    </row>
    <row r="9" spans="1:6" ht="20.100000000000001" customHeight="1" x14ac:dyDescent="0.15">
      <c r="A9" s="143"/>
      <c r="B9" s="145"/>
      <c r="C9" s="46" t="s">
        <v>154</v>
      </c>
      <c r="D9" s="61" t="s">
        <v>547</v>
      </c>
      <c r="E9" s="46" t="s">
        <v>548</v>
      </c>
      <c r="F9" s="76" t="s">
        <v>549</v>
      </c>
    </row>
    <row r="10" spans="1:6" ht="20.100000000000001" customHeight="1" x14ac:dyDescent="0.15">
      <c r="A10" s="143"/>
      <c r="B10" s="145"/>
      <c r="C10" s="46" t="s">
        <v>550</v>
      </c>
      <c r="D10" s="61" t="s">
        <v>551</v>
      </c>
      <c r="E10" s="46" t="s">
        <v>552</v>
      </c>
      <c r="F10" s="76" t="s">
        <v>174</v>
      </c>
    </row>
    <row r="11" spans="1:6" ht="20.100000000000001" customHeight="1" x14ac:dyDescent="0.15">
      <c r="A11" s="143"/>
      <c r="B11" s="145"/>
      <c r="C11" s="46" t="s">
        <v>111</v>
      </c>
      <c r="D11" s="61" t="s">
        <v>114</v>
      </c>
      <c r="E11" s="46" t="s">
        <v>553</v>
      </c>
      <c r="F11" s="76" t="s">
        <v>554</v>
      </c>
    </row>
    <row r="12" spans="1:6" ht="20.100000000000001" customHeight="1" x14ac:dyDescent="0.15">
      <c r="A12" s="143"/>
      <c r="B12" s="145"/>
      <c r="C12" s="46" t="s">
        <v>153</v>
      </c>
      <c r="D12" s="61" t="s">
        <v>555</v>
      </c>
      <c r="E12" s="46" t="s">
        <v>556</v>
      </c>
      <c r="F12" s="76" t="s">
        <v>557</v>
      </c>
    </row>
    <row r="13" spans="1:6" ht="20.100000000000001" customHeight="1" x14ac:dyDescent="0.15">
      <c r="A13" s="143"/>
      <c r="B13" s="145"/>
      <c r="C13" s="46" t="s">
        <v>558</v>
      </c>
      <c r="D13" s="61" t="s">
        <v>118</v>
      </c>
      <c r="E13" s="46" t="s">
        <v>559</v>
      </c>
      <c r="F13" s="76" t="s">
        <v>560</v>
      </c>
    </row>
    <row r="14" spans="1:6" ht="20.100000000000001" customHeight="1" x14ac:dyDescent="0.15">
      <c r="A14" s="143"/>
      <c r="B14" s="145"/>
      <c r="C14" s="46" t="s">
        <v>561</v>
      </c>
      <c r="D14" s="61" t="s">
        <v>113</v>
      </c>
      <c r="E14" s="46" t="s">
        <v>562</v>
      </c>
      <c r="F14" s="76" t="s">
        <v>191</v>
      </c>
    </row>
    <row r="15" spans="1:6" ht="20.100000000000001" customHeight="1" x14ac:dyDescent="0.15">
      <c r="A15" s="143"/>
      <c r="B15" s="145"/>
      <c r="C15" s="46" t="s">
        <v>563</v>
      </c>
      <c r="D15" s="61" t="s">
        <v>118</v>
      </c>
      <c r="E15" s="46" t="s">
        <v>564</v>
      </c>
      <c r="F15" s="76" t="s">
        <v>565</v>
      </c>
    </row>
    <row r="16" spans="1:6" ht="20.100000000000001" customHeight="1" x14ac:dyDescent="0.15">
      <c r="A16" s="143"/>
      <c r="B16" s="145"/>
      <c r="C16" s="46" t="s">
        <v>566</v>
      </c>
      <c r="D16" s="61" t="s">
        <v>551</v>
      </c>
      <c r="E16" s="46" t="s">
        <v>567</v>
      </c>
      <c r="F16" s="76" t="s">
        <v>554</v>
      </c>
    </row>
    <row r="17" spans="1:6" ht="20.100000000000001" customHeight="1" x14ac:dyDescent="0.15">
      <c r="A17" s="143"/>
      <c r="B17" s="145"/>
      <c r="C17" s="46" t="s">
        <v>110</v>
      </c>
      <c r="D17" s="61" t="s">
        <v>547</v>
      </c>
      <c r="E17" s="46" t="s">
        <v>568</v>
      </c>
      <c r="F17" s="76" t="s">
        <v>569</v>
      </c>
    </row>
    <row r="18" spans="1:6" ht="20.100000000000001" customHeight="1" x14ac:dyDescent="0.15">
      <c r="A18" s="143"/>
      <c r="B18" s="145"/>
      <c r="C18" s="46" t="s">
        <v>570</v>
      </c>
      <c r="D18" s="61" t="s">
        <v>571</v>
      </c>
      <c r="E18" s="46" t="s">
        <v>572</v>
      </c>
      <c r="F18" s="76" t="s">
        <v>130</v>
      </c>
    </row>
    <row r="19" spans="1:6" ht="20.100000000000001" customHeight="1" thickBot="1" x14ac:dyDescent="0.2">
      <c r="A19" s="140"/>
      <c r="B19" s="145"/>
      <c r="C19" s="48" t="s">
        <v>573</v>
      </c>
      <c r="D19" s="64" t="s">
        <v>114</v>
      </c>
      <c r="E19" s="48" t="s">
        <v>574</v>
      </c>
      <c r="F19" s="77" t="s">
        <v>549</v>
      </c>
    </row>
    <row r="20" spans="1:6" ht="20.100000000000001" customHeight="1" x14ac:dyDescent="0.15">
      <c r="A20" s="139" t="s">
        <v>575</v>
      </c>
      <c r="B20" s="144">
        <v>1</v>
      </c>
      <c r="C20" s="43" t="s">
        <v>576</v>
      </c>
      <c r="D20" s="58" t="s">
        <v>577</v>
      </c>
      <c r="E20" s="43" t="s">
        <v>578</v>
      </c>
      <c r="F20" s="75" t="s">
        <v>579</v>
      </c>
    </row>
    <row r="21" spans="1:6" ht="20.100000000000001" customHeight="1" x14ac:dyDescent="0.15">
      <c r="A21" s="143"/>
      <c r="B21" s="145"/>
      <c r="C21" s="46" t="s">
        <v>580</v>
      </c>
      <c r="D21" s="61" t="s">
        <v>145</v>
      </c>
      <c r="E21" s="46" t="s">
        <v>123</v>
      </c>
      <c r="F21" s="76" t="s">
        <v>571</v>
      </c>
    </row>
    <row r="22" spans="1:6" ht="20.100000000000001" customHeight="1" x14ac:dyDescent="0.15">
      <c r="A22" s="143"/>
      <c r="B22" s="145"/>
      <c r="C22" s="46" t="s">
        <v>581</v>
      </c>
      <c r="D22" s="61" t="s">
        <v>113</v>
      </c>
      <c r="E22" s="46" t="s">
        <v>582</v>
      </c>
      <c r="F22" s="76" t="s">
        <v>114</v>
      </c>
    </row>
    <row r="23" spans="1:6" ht="20.100000000000001" customHeight="1" x14ac:dyDescent="0.15">
      <c r="A23" s="143"/>
      <c r="B23" s="145"/>
      <c r="C23" s="46" t="s">
        <v>583</v>
      </c>
      <c r="D23" s="61" t="s">
        <v>557</v>
      </c>
      <c r="E23" s="46" t="s">
        <v>584</v>
      </c>
      <c r="F23" s="76" t="s">
        <v>554</v>
      </c>
    </row>
    <row r="24" spans="1:6" ht="20.100000000000001" customHeight="1" x14ac:dyDescent="0.15">
      <c r="A24" s="143"/>
      <c r="B24" s="145"/>
      <c r="C24" s="46" t="s">
        <v>121</v>
      </c>
      <c r="D24" s="61" t="s">
        <v>585</v>
      </c>
      <c r="E24" s="46" t="s">
        <v>122</v>
      </c>
      <c r="F24" s="76" t="s">
        <v>129</v>
      </c>
    </row>
    <row r="25" spans="1:6" ht="20.100000000000001" customHeight="1" thickBot="1" x14ac:dyDescent="0.2">
      <c r="A25" s="140"/>
      <c r="B25" s="145"/>
      <c r="C25" s="48" t="s">
        <v>586</v>
      </c>
      <c r="D25" s="64" t="s">
        <v>569</v>
      </c>
      <c r="E25" s="6"/>
      <c r="F25" s="78"/>
    </row>
    <row r="26" spans="1:6" ht="20.100000000000001" customHeight="1" x14ac:dyDescent="0.15">
      <c r="A26" s="139" t="s">
        <v>587</v>
      </c>
      <c r="B26" s="141">
        <v>1</v>
      </c>
      <c r="C26" s="43" t="s">
        <v>588</v>
      </c>
      <c r="D26" s="75" t="s">
        <v>130</v>
      </c>
      <c r="E26" s="112" t="s">
        <v>589</v>
      </c>
      <c r="F26" s="113" t="s">
        <v>129</v>
      </c>
    </row>
    <row r="27" spans="1:6" ht="20.100000000000001" customHeight="1" thickBot="1" x14ac:dyDescent="0.2">
      <c r="A27" s="140"/>
      <c r="B27" s="142"/>
      <c r="C27" s="51" t="s">
        <v>156</v>
      </c>
      <c r="D27" s="111" t="s">
        <v>125</v>
      </c>
      <c r="E27" s="108"/>
      <c r="F27" s="107"/>
    </row>
    <row r="28" spans="1:6" ht="20.100000000000001" customHeight="1" thickBot="1" x14ac:dyDescent="0.2">
      <c r="A28" s="79" t="s">
        <v>139</v>
      </c>
      <c r="B28" s="80">
        <v>1</v>
      </c>
      <c r="C28" s="109" t="s">
        <v>112</v>
      </c>
      <c r="D28" s="110" t="s">
        <v>590</v>
      </c>
      <c r="E28" s="81"/>
      <c r="F28" s="82"/>
    </row>
    <row r="29" spans="1:6" x14ac:dyDescent="0.15">
      <c r="A29" s="7"/>
      <c r="B29" s="8"/>
      <c r="C29" s="9"/>
      <c r="D29" s="9"/>
      <c r="E29" s="9"/>
      <c r="F29" s="9"/>
    </row>
    <row r="30" spans="1:6" x14ac:dyDescent="0.15">
      <c r="A30" s="7"/>
      <c r="B30" s="8"/>
      <c r="C30" s="9"/>
      <c r="D30" s="9"/>
      <c r="E30" s="9"/>
      <c r="F30" s="9"/>
    </row>
    <row r="31" spans="1:6" x14ac:dyDescent="0.15">
      <c r="A31" s="7"/>
      <c r="B31" s="8"/>
      <c r="C31" s="9"/>
      <c r="D31" s="9"/>
      <c r="E31" s="9"/>
      <c r="F31" s="9"/>
    </row>
    <row r="32" spans="1:6" x14ac:dyDescent="0.15">
      <c r="A32" s="7"/>
      <c r="B32" s="8"/>
      <c r="E32" s="9"/>
      <c r="F32" s="9"/>
    </row>
    <row r="33" spans="1:6" x14ac:dyDescent="0.15">
      <c r="A33" s="7"/>
      <c r="B33" s="8"/>
      <c r="C33" s="9"/>
      <c r="D33" s="9"/>
      <c r="E33" s="9"/>
      <c r="F33" s="9"/>
    </row>
    <row r="34" spans="1:6" x14ac:dyDescent="0.15">
      <c r="A34" s="7"/>
      <c r="B34" s="8"/>
      <c r="C34" s="9"/>
      <c r="D34" s="9"/>
      <c r="E34" s="9"/>
      <c r="F34" s="9"/>
    </row>
    <row r="35" spans="1:6" x14ac:dyDescent="0.15">
      <c r="A35" s="7"/>
      <c r="B35" s="8"/>
      <c r="C35" s="9"/>
      <c r="D35" s="9"/>
      <c r="E35" s="9"/>
      <c r="F35" s="9"/>
    </row>
    <row r="36" spans="1:6" x14ac:dyDescent="0.15">
      <c r="A36" s="7"/>
      <c r="B36" s="8"/>
      <c r="C36" s="9"/>
      <c r="D36" s="9"/>
      <c r="E36" s="9"/>
      <c r="F36" s="9"/>
    </row>
    <row r="37" spans="1:6" x14ac:dyDescent="0.15">
      <c r="A37" s="7"/>
      <c r="B37" s="8"/>
      <c r="C37" s="9"/>
      <c r="D37" s="9"/>
      <c r="E37" s="9"/>
      <c r="F37" s="9"/>
    </row>
    <row r="38" spans="1:6" x14ac:dyDescent="0.15">
      <c r="A38" s="7"/>
      <c r="B38" s="8"/>
      <c r="C38" s="9"/>
      <c r="D38" s="9"/>
      <c r="E38" s="9"/>
      <c r="F38" s="9"/>
    </row>
  </sheetData>
  <mergeCells count="8">
    <mergeCell ref="A26:A27"/>
    <mergeCell ref="B26:B27"/>
    <mergeCell ref="A2:A4"/>
    <mergeCell ref="B2:B4"/>
    <mergeCell ref="A5:A19"/>
    <mergeCell ref="B5:B19"/>
    <mergeCell ref="A20:A25"/>
    <mergeCell ref="B20:B25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pane xSplit="3" ySplit="2" topLeftCell="D3" activePane="bottomRight" state="frozen"/>
      <selection pane="topRight" activeCell="F1" sqref="F1"/>
      <selection pane="bottomLeft" activeCell="A2" sqref="A2"/>
      <selection pane="bottomRight"/>
    </sheetView>
  </sheetViews>
  <sheetFormatPr defaultRowHeight="14.25" x14ac:dyDescent="0.15"/>
  <cols>
    <col min="1" max="1" width="4" style="24" bestFit="1" customWidth="1"/>
    <col min="2" max="2" width="31.5703125" style="24" bestFit="1" customWidth="1"/>
    <col min="3" max="3" width="23.85546875" style="24" bestFit="1" customWidth="1"/>
    <col min="4" max="4" width="9.140625" style="24"/>
    <col min="5" max="5" width="4" style="24" bestFit="1" customWidth="1"/>
    <col min="6" max="6" width="23.85546875" style="24" bestFit="1" customWidth="1"/>
    <col min="7" max="7" width="16.140625" style="24" bestFit="1" customWidth="1"/>
    <col min="8" max="8" width="9.140625" style="24"/>
    <col min="9" max="9" width="4" style="24" bestFit="1" customWidth="1"/>
    <col min="10" max="10" width="26.42578125" style="24" bestFit="1" customWidth="1"/>
    <col min="11" max="11" width="18.7109375" style="24" bestFit="1" customWidth="1"/>
    <col min="12" max="256" width="9.140625" style="24"/>
    <col min="257" max="257" width="4" style="24" bestFit="1" customWidth="1"/>
    <col min="258" max="258" width="31.5703125" style="24" bestFit="1" customWidth="1"/>
    <col min="259" max="259" width="23.85546875" style="24" bestFit="1" customWidth="1"/>
    <col min="260" max="260" width="9.140625" style="24"/>
    <col min="261" max="261" width="4" style="24" bestFit="1" customWidth="1"/>
    <col min="262" max="262" width="23.85546875" style="24" bestFit="1" customWidth="1"/>
    <col min="263" max="263" width="16.140625" style="24" bestFit="1" customWidth="1"/>
    <col min="264" max="264" width="9.140625" style="24"/>
    <col min="265" max="265" width="4" style="24" bestFit="1" customWidth="1"/>
    <col min="266" max="266" width="26.42578125" style="24" bestFit="1" customWidth="1"/>
    <col min="267" max="267" width="18.7109375" style="24" bestFit="1" customWidth="1"/>
    <col min="268" max="512" width="9.140625" style="24"/>
    <col min="513" max="513" width="4" style="24" bestFit="1" customWidth="1"/>
    <col min="514" max="514" width="31.5703125" style="24" bestFit="1" customWidth="1"/>
    <col min="515" max="515" width="23.85546875" style="24" bestFit="1" customWidth="1"/>
    <col min="516" max="516" width="9.140625" style="24"/>
    <col min="517" max="517" width="4" style="24" bestFit="1" customWidth="1"/>
    <col min="518" max="518" width="23.85546875" style="24" bestFit="1" customWidth="1"/>
    <col min="519" max="519" width="16.140625" style="24" bestFit="1" customWidth="1"/>
    <col min="520" max="520" width="9.140625" style="24"/>
    <col min="521" max="521" width="4" style="24" bestFit="1" customWidth="1"/>
    <col min="522" max="522" width="26.42578125" style="24" bestFit="1" customWidth="1"/>
    <col min="523" max="523" width="18.7109375" style="24" bestFit="1" customWidth="1"/>
    <col min="524" max="768" width="9.140625" style="24"/>
    <col min="769" max="769" width="4" style="24" bestFit="1" customWidth="1"/>
    <col min="770" max="770" width="31.5703125" style="24" bestFit="1" customWidth="1"/>
    <col min="771" max="771" width="23.85546875" style="24" bestFit="1" customWidth="1"/>
    <col min="772" max="772" width="9.140625" style="24"/>
    <col min="773" max="773" width="4" style="24" bestFit="1" customWidth="1"/>
    <col min="774" max="774" width="23.85546875" style="24" bestFit="1" customWidth="1"/>
    <col min="775" max="775" width="16.140625" style="24" bestFit="1" customWidth="1"/>
    <col min="776" max="776" width="9.140625" style="24"/>
    <col min="777" max="777" width="4" style="24" bestFit="1" customWidth="1"/>
    <col min="778" max="778" width="26.42578125" style="24" bestFit="1" customWidth="1"/>
    <col min="779" max="779" width="18.7109375" style="24" bestFit="1" customWidth="1"/>
    <col min="780" max="1024" width="9.140625" style="24"/>
    <col min="1025" max="1025" width="4" style="24" bestFit="1" customWidth="1"/>
    <col min="1026" max="1026" width="31.5703125" style="24" bestFit="1" customWidth="1"/>
    <col min="1027" max="1027" width="23.85546875" style="24" bestFit="1" customWidth="1"/>
    <col min="1028" max="1028" width="9.140625" style="24"/>
    <col min="1029" max="1029" width="4" style="24" bestFit="1" customWidth="1"/>
    <col min="1030" max="1030" width="23.85546875" style="24" bestFit="1" customWidth="1"/>
    <col min="1031" max="1031" width="16.140625" style="24" bestFit="1" customWidth="1"/>
    <col min="1032" max="1032" width="9.140625" style="24"/>
    <col min="1033" max="1033" width="4" style="24" bestFit="1" customWidth="1"/>
    <col min="1034" max="1034" width="26.42578125" style="24" bestFit="1" customWidth="1"/>
    <col min="1035" max="1035" width="18.7109375" style="24" bestFit="1" customWidth="1"/>
    <col min="1036" max="1280" width="9.140625" style="24"/>
    <col min="1281" max="1281" width="4" style="24" bestFit="1" customWidth="1"/>
    <col min="1282" max="1282" width="31.5703125" style="24" bestFit="1" customWidth="1"/>
    <col min="1283" max="1283" width="23.85546875" style="24" bestFit="1" customWidth="1"/>
    <col min="1284" max="1284" width="9.140625" style="24"/>
    <col min="1285" max="1285" width="4" style="24" bestFit="1" customWidth="1"/>
    <col min="1286" max="1286" width="23.85546875" style="24" bestFit="1" customWidth="1"/>
    <col min="1287" max="1287" width="16.140625" style="24" bestFit="1" customWidth="1"/>
    <col min="1288" max="1288" width="9.140625" style="24"/>
    <col min="1289" max="1289" width="4" style="24" bestFit="1" customWidth="1"/>
    <col min="1290" max="1290" width="26.42578125" style="24" bestFit="1" customWidth="1"/>
    <col min="1291" max="1291" width="18.7109375" style="24" bestFit="1" customWidth="1"/>
    <col min="1292" max="1536" width="9.140625" style="24"/>
    <col min="1537" max="1537" width="4" style="24" bestFit="1" customWidth="1"/>
    <col min="1538" max="1538" width="31.5703125" style="24" bestFit="1" customWidth="1"/>
    <col min="1539" max="1539" width="23.85546875" style="24" bestFit="1" customWidth="1"/>
    <col min="1540" max="1540" width="9.140625" style="24"/>
    <col min="1541" max="1541" width="4" style="24" bestFit="1" customWidth="1"/>
    <col min="1542" max="1542" width="23.85546875" style="24" bestFit="1" customWidth="1"/>
    <col min="1543" max="1543" width="16.140625" style="24" bestFit="1" customWidth="1"/>
    <col min="1544" max="1544" width="9.140625" style="24"/>
    <col min="1545" max="1545" width="4" style="24" bestFit="1" customWidth="1"/>
    <col min="1546" max="1546" width="26.42578125" style="24" bestFit="1" customWidth="1"/>
    <col min="1547" max="1547" width="18.7109375" style="24" bestFit="1" customWidth="1"/>
    <col min="1548" max="1792" width="9.140625" style="24"/>
    <col min="1793" max="1793" width="4" style="24" bestFit="1" customWidth="1"/>
    <col min="1794" max="1794" width="31.5703125" style="24" bestFit="1" customWidth="1"/>
    <col min="1795" max="1795" width="23.85546875" style="24" bestFit="1" customWidth="1"/>
    <col min="1796" max="1796" width="9.140625" style="24"/>
    <col min="1797" max="1797" width="4" style="24" bestFit="1" customWidth="1"/>
    <col min="1798" max="1798" width="23.85546875" style="24" bestFit="1" customWidth="1"/>
    <col min="1799" max="1799" width="16.140625" style="24" bestFit="1" customWidth="1"/>
    <col min="1800" max="1800" width="9.140625" style="24"/>
    <col min="1801" max="1801" width="4" style="24" bestFit="1" customWidth="1"/>
    <col min="1802" max="1802" width="26.42578125" style="24" bestFit="1" customWidth="1"/>
    <col min="1803" max="1803" width="18.7109375" style="24" bestFit="1" customWidth="1"/>
    <col min="1804" max="2048" width="9.140625" style="24"/>
    <col min="2049" max="2049" width="4" style="24" bestFit="1" customWidth="1"/>
    <col min="2050" max="2050" width="31.5703125" style="24" bestFit="1" customWidth="1"/>
    <col min="2051" max="2051" width="23.85546875" style="24" bestFit="1" customWidth="1"/>
    <col min="2052" max="2052" width="9.140625" style="24"/>
    <col min="2053" max="2053" width="4" style="24" bestFit="1" customWidth="1"/>
    <col min="2054" max="2054" width="23.85546875" style="24" bestFit="1" customWidth="1"/>
    <col min="2055" max="2055" width="16.140625" style="24" bestFit="1" customWidth="1"/>
    <col min="2056" max="2056" width="9.140625" style="24"/>
    <col min="2057" max="2057" width="4" style="24" bestFit="1" customWidth="1"/>
    <col min="2058" max="2058" width="26.42578125" style="24" bestFit="1" customWidth="1"/>
    <col min="2059" max="2059" width="18.7109375" style="24" bestFit="1" customWidth="1"/>
    <col min="2060" max="2304" width="9.140625" style="24"/>
    <col min="2305" max="2305" width="4" style="24" bestFit="1" customWidth="1"/>
    <col min="2306" max="2306" width="31.5703125" style="24" bestFit="1" customWidth="1"/>
    <col min="2307" max="2307" width="23.85546875" style="24" bestFit="1" customWidth="1"/>
    <col min="2308" max="2308" width="9.140625" style="24"/>
    <col min="2309" max="2309" width="4" style="24" bestFit="1" customWidth="1"/>
    <col min="2310" max="2310" width="23.85546875" style="24" bestFit="1" customWidth="1"/>
    <col min="2311" max="2311" width="16.140625" style="24" bestFit="1" customWidth="1"/>
    <col min="2312" max="2312" width="9.140625" style="24"/>
    <col min="2313" max="2313" width="4" style="24" bestFit="1" customWidth="1"/>
    <col min="2314" max="2314" width="26.42578125" style="24" bestFit="1" customWidth="1"/>
    <col min="2315" max="2315" width="18.7109375" style="24" bestFit="1" customWidth="1"/>
    <col min="2316" max="2560" width="9.140625" style="24"/>
    <col min="2561" max="2561" width="4" style="24" bestFit="1" customWidth="1"/>
    <col min="2562" max="2562" width="31.5703125" style="24" bestFit="1" customWidth="1"/>
    <col min="2563" max="2563" width="23.85546875" style="24" bestFit="1" customWidth="1"/>
    <col min="2564" max="2564" width="9.140625" style="24"/>
    <col min="2565" max="2565" width="4" style="24" bestFit="1" customWidth="1"/>
    <col min="2566" max="2566" width="23.85546875" style="24" bestFit="1" customWidth="1"/>
    <col min="2567" max="2567" width="16.140625" style="24" bestFit="1" customWidth="1"/>
    <col min="2568" max="2568" width="9.140625" style="24"/>
    <col min="2569" max="2569" width="4" style="24" bestFit="1" customWidth="1"/>
    <col min="2570" max="2570" width="26.42578125" style="24" bestFit="1" customWidth="1"/>
    <col min="2571" max="2571" width="18.7109375" style="24" bestFit="1" customWidth="1"/>
    <col min="2572" max="2816" width="9.140625" style="24"/>
    <col min="2817" max="2817" width="4" style="24" bestFit="1" customWidth="1"/>
    <col min="2818" max="2818" width="31.5703125" style="24" bestFit="1" customWidth="1"/>
    <col min="2819" max="2819" width="23.85546875" style="24" bestFit="1" customWidth="1"/>
    <col min="2820" max="2820" width="9.140625" style="24"/>
    <col min="2821" max="2821" width="4" style="24" bestFit="1" customWidth="1"/>
    <col min="2822" max="2822" width="23.85546875" style="24" bestFit="1" customWidth="1"/>
    <col min="2823" max="2823" width="16.140625" style="24" bestFit="1" customWidth="1"/>
    <col min="2824" max="2824" width="9.140625" style="24"/>
    <col min="2825" max="2825" width="4" style="24" bestFit="1" customWidth="1"/>
    <col min="2826" max="2826" width="26.42578125" style="24" bestFit="1" customWidth="1"/>
    <col min="2827" max="2827" width="18.7109375" style="24" bestFit="1" customWidth="1"/>
    <col min="2828" max="3072" width="9.140625" style="24"/>
    <col min="3073" max="3073" width="4" style="24" bestFit="1" customWidth="1"/>
    <col min="3074" max="3074" width="31.5703125" style="24" bestFit="1" customWidth="1"/>
    <col min="3075" max="3075" width="23.85546875" style="24" bestFit="1" customWidth="1"/>
    <col min="3076" max="3076" width="9.140625" style="24"/>
    <col min="3077" max="3077" width="4" style="24" bestFit="1" customWidth="1"/>
    <col min="3078" max="3078" width="23.85546875" style="24" bestFit="1" customWidth="1"/>
    <col min="3079" max="3079" width="16.140625" style="24" bestFit="1" customWidth="1"/>
    <col min="3080" max="3080" width="9.140625" style="24"/>
    <col min="3081" max="3081" width="4" style="24" bestFit="1" customWidth="1"/>
    <col min="3082" max="3082" width="26.42578125" style="24" bestFit="1" customWidth="1"/>
    <col min="3083" max="3083" width="18.7109375" style="24" bestFit="1" customWidth="1"/>
    <col min="3084" max="3328" width="9.140625" style="24"/>
    <col min="3329" max="3329" width="4" style="24" bestFit="1" customWidth="1"/>
    <col min="3330" max="3330" width="31.5703125" style="24" bestFit="1" customWidth="1"/>
    <col min="3331" max="3331" width="23.85546875" style="24" bestFit="1" customWidth="1"/>
    <col min="3332" max="3332" width="9.140625" style="24"/>
    <col min="3333" max="3333" width="4" style="24" bestFit="1" customWidth="1"/>
    <col min="3334" max="3334" width="23.85546875" style="24" bestFit="1" customWidth="1"/>
    <col min="3335" max="3335" width="16.140625" style="24" bestFit="1" customWidth="1"/>
    <col min="3336" max="3336" width="9.140625" style="24"/>
    <col min="3337" max="3337" width="4" style="24" bestFit="1" customWidth="1"/>
    <col min="3338" max="3338" width="26.42578125" style="24" bestFit="1" customWidth="1"/>
    <col min="3339" max="3339" width="18.7109375" style="24" bestFit="1" customWidth="1"/>
    <col min="3340" max="3584" width="9.140625" style="24"/>
    <col min="3585" max="3585" width="4" style="24" bestFit="1" customWidth="1"/>
    <col min="3586" max="3586" width="31.5703125" style="24" bestFit="1" customWidth="1"/>
    <col min="3587" max="3587" width="23.85546875" style="24" bestFit="1" customWidth="1"/>
    <col min="3588" max="3588" width="9.140625" style="24"/>
    <col min="3589" max="3589" width="4" style="24" bestFit="1" customWidth="1"/>
    <col min="3590" max="3590" width="23.85546875" style="24" bestFit="1" customWidth="1"/>
    <col min="3591" max="3591" width="16.140625" style="24" bestFit="1" customWidth="1"/>
    <col min="3592" max="3592" width="9.140625" style="24"/>
    <col min="3593" max="3593" width="4" style="24" bestFit="1" customWidth="1"/>
    <col min="3594" max="3594" width="26.42578125" style="24" bestFit="1" customWidth="1"/>
    <col min="3595" max="3595" width="18.7109375" style="24" bestFit="1" customWidth="1"/>
    <col min="3596" max="3840" width="9.140625" style="24"/>
    <col min="3841" max="3841" width="4" style="24" bestFit="1" customWidth="1"/>
    <col min="3842" max="3842" width="31.5703125" style="24" bestFit="1" customWidth="1"/>
    <col min="3843" max="3843" width="23.85546875" style="24" bestFit="1" customWidth="1"/>
    <col min="3844" max="3844" width="9.140625" style="24"/>
    <col min="3845" max="3845" width="4" style="24" bestFit="1" customWidth="1"/>
    <col min="3846" max="3846" width="23.85546875" style="24" bestFit="1" customWidth="1"/>
    <col min="3847" max="3847" width="16.140625" style="24" bestFit="1" customWidth="1"/>
    <col min="3848" max="3848" width="9.140625" style="24"/>
    <col min="3849" max="3849" width="4" style="24" bestFit="1" customWidth="1"/>
    <col min="3850" max="3850" width="26.42578125" style="24" bestFit="1" customWidth="1"/>
    <col min="3851" max="3851" width="18.7109375" style="24" bestFit="1" customWidth="1"/>
    <col min="3852" max="4096" width="9.140625" style="24"/>
    <col min="4097" max="4097" width="4" style="24" bestFit="1" customWidth="1"/>
    <col min="4098" max="4098" width="31.5703125" style="24" bestFit="1" customWidth="1"/>
    <col min="4099" max="4099" width="23.85546875" style="24" bestFit="1" customWidth="1"/>
    <col min="4100" max="4100" width="9.140625" style="24"/>
    <col min="4101" max="4101" width="4" style="24" bestFit="1" customWidth="1"/>
    <col min="4102" max="4102" width="23.85546875" style="24" bestFit="1" customWidth="1"/>
    <col min="4103" max="4103" width="16.140625" style="24" bestFit="1" customWidth="1"/>
    <col min="4104" max="4104" width="9.140625" style="24"/>
    <col min="4105" max="4105" width="4" style="24" bestFit="1" customWidth="1"/>
    <col min="4106" max="4106" width="26.42578125" style="24" bestFit="1" customWidth="1"/>
    <col min="4107" max="4107" width="18.7109375" style="24" bestFit="1" customWidth="1"/>
    <col min="4108" max="4352" width="9.140625" style="24"/>
    <col min="4353" max="4353" width="4" style="24" bestFit="1" customWidth="1"/>
    <col min="4354" max="4354" width="31.5703125" style="24" bestFit="1" customWidth="1"/>
    <col min="4355" max="4355" width="23.85546875" style="24" bestFit="1" customWidth="1"/>
    <col min="4356" max="4356" width="9.140625" style="24"/>
    <col min="4357" max="4357" width="4" style="24" bestFit="1" customWidth="1"/>
    <col min="4358" max="4358" width="23.85546875" style="24" bestFit="1" customWidth="1"/>
    <col min="4359" max="4359" width="16.140625" style="24" bestFit="1" customWidth="1"/>
    <col min="4360" max="4360" width="9.140625" style="24"/>
    <col min="4361" max="4361" width="4" style="24" bestFit="1" customWidth="1"/>
    <col min="4362" max="4362" width="26.42578125" style="24" bestFit="1" customWidth="1"/>
    <col min="4363" max="4363" width="18.7109375" style="24" bestFit="1" customWidth="1"/>
    <col min="4364" max="4608" width="9.140625" style="24"/>
    <col min="4609" max="4609" width="4" style="24" bestFit="1" customWidth="1"/>
    <col min="4610" max="4610" width="31.5703125" style="24" bestFit="1" customWidth="1"/>
    <col min="4611" max="4611" width="23.85546875" style="24" bestFit="1" customWidth="1"/>
    <col min="4612" max="4612" width="9.140625" style="24"/>
    <col min="4613" max="4613" width="4" style="24" bestFit="1" customWidth="1"/>
    <col min="4614" max="4614" width="23.85546875" style="24" bestFit="1" customWidth="1"/>
    <col min="4615" max="4615" width="16.140625" style="24" bestFit="1" customWidth="1"/>
    <col min="4616" max="4616" width="9.140625" style="24"/>
    <col min="4617" max="4617" width="4" style="24" bestFit="1" customWidth="1"/>
    <col min="4618" max="4618" width="26.42578125" style="24" bestFit="1" customWidth="1"/>
    <col min="4619" max="4619" width="18.7109375" style="24" bestFit="1" customWidth="1"/>
    <col min="4620" max="4864" width="9.140625" style="24"/>
    <col min="4865" max="4865" width="4" style="24" bestFit="1" customWidth="1"/>
    <col min="4866" max="4866" width="31.5703125" style="24" bestFit="1" customWidth="1"/>
    <col min="4867" max="4867" width="23.85546875" style="24" bestFit="1" customWidth="1"/>
    <col min="4868" max="4868" width="9.140625" style="24"/>
    <col min="4869" max="4869" width="4" style="24" bestFit="1" customWidth="1"/>
    <col min="4870" max="4870" width="23.85546875" style="24" bestFit="1" customWidth="1"/>
    <col min="4871" max="4871" width="16.140625" style="24" bestFit="1" customWidth="1"/>
    <col min="4872" max="4872" width="9.140625" style="24"/>
    <col min="4873" max="4873" width="4" style="24" bestFit="1" customWidth="1"/>
    <col min="4874" max="4874" width="26.42578125" style="24" bestFit="1" customWidth="1"/>
    <col min="4875" max="4875" width="18.7109375" style="24" bestFit="1" customWidth="1"/>
    <col min="4876" max="5120" width="9.140625" style="24"/>
    <col min="5121" max="5121" width="4" style="24" bestFit="1" customWidth="1"/>
    <col min="5122" max="5122" width="31.5703125" style="24" bestFit="1" customWidth="1"/>
    <col min="5123" max="5123" width="23.85546875" style="24" bestFit="1" customWidth="1"/>
    <col min="5124" max="5124" width="9.140625" style="24"/>
    <col min="5125" max="5125" width="4" style="24" bestFit="1" customWidth="1"/>
    <col min="5126" max="5126" width="23.85546875" style="24" bestFit="1" customWidth="1"/>
    <col min="5127" max="5127" width="16.140625" style="24" bestFit="1" customWidth="1"/>
    <col min="5128" max="5128" width="9.140625" style="24"/>
    <col min="5129" max="5129" width="4" style="24" bestFit="1" customWidth="1"/>
    <col min="5130" max="5130" width="26.42578125" style="24" bestFit="1" customWidth="1"/>
    <col min="5131" max="5131" width="18.7109375" style="24" bestFit="1" customWidth="1"/>
    <col min="5132" max="5376" width="9.140625" style="24"/>
    <col min="5377" max="5377" width="4" style="24" bestFit="1" customWidth="1"/>
    <col min="5378" max="5378" width="31.5703125" style="24" bestFit="1" customWidth="1"/>
    <col min="5379" max="5379" width="23.85546875" style="24" bestFit="1" customWidth="1"/>
    <col min="5380" max="5380" width="9.140625" style="24"/>
    <col min="5381" max="5381" width="4" style="24" bestFit="1" customWidth="1"/>
    <col min="5382" max="5382" width="23.85546875" style="24" bestFit="1" customWidth="1"/>
    <col min="5383" max="5383" width="16.140625" style="24" bestFit="1" customWidth="1"/>
    <col min="5384" max="5384" width="9.140625" style="24"/>
    <col min="5385" max="5385" width="4" style="24" bestFit="1" customWidth="1"/>
    <col min="5386" max="5386" width="26.42578125" style="24" bestFit="1" customWidth="1"/>
    <col min="5387" max="5387" width="18.7109375" style="24" bestFit="1" customWidth="1"/>
    <col min="5388" max="5632" width="9.140625" style="24"/>
    <col min="5633" max="5633" width="4" style="24" bestFit="1" customWidth="1"/>
    <col min="5634" max="5634" width="31.5703125" style="24" bestFit="1" customWidth="1"/>
    <col min="5635" max="5635" width="23.85546875" style="24" bestFit="1" customWidth="1"/>
    <col min="5636" max="5636" width="9.140625" style="24"/>
    <col min="5637" max="5637" width="4" style="24" bestFit="1" customWidth="1"/>
    <col min="5638" max="5638" width="23.85546875" style="24" bestFit="1" customWidth="1"/>
    <col min="5639" max="5639" width="16.140625" style="24" bestFit="1" customWidth="1"/>
    <col min="5640" max="5640" width="9.140625" style="24"/>
    <col min="5641" max="5641" width="4" style="24" bestFit="1" customWidth="1"/>
    <col min="5642" max="5642" width="26.42578125" style="24" bestFit="1" customWidth="1"/>
    <col min="5643" max="5643" width="18.7109375" style="24" bestFit="1" customWidth="1"/>
    <col min="5644" max="5888" width="9.140625" style="24"/>
    <col min="5889" max="5889" width="4" style="24" bestFit="1" customWidth="1"/>
    <col min="5890" max="5890" width="31.5703125" style="24" bestFit="1" customWidth="1"/>
    <col min="5891" max="5891" width="23.85546875" style="24" bestFit="1" customWidth="1"/>
    <col min="5892" max="5892" width="9.140625" style="24"/>
    <col min="5893" max="5893" width="4" style="24" bestFit="1" customWidth="1"/>
    <col min="5894" max="5894" width="23.85546875" style="24" bestFit="1" customWidth="1"/>
    <col min="5895" max="5895" width="16.140625" style="24" bestFit="1" customWidth="1"/>
    <col min="5896" max="5896" width="9.140625" style="24"/>
    <col min="5897" max="5897" width="4" style="24" bestFit="1" customWidth="1"/>
    <col min="5898" max="5898" width="26.42578125" style="24" bestFit="1" customWidth="1"/>
    <col min="5899" max="5899" width="18.7109375" style="24" bestFit="1" customWidth="1"/>
    <col min="5900" max="6144" width="9.140625" style="24"/>
    <col min="6145" max="6145" width="4" style="24" bestFit="1" customWidth="1"/>
    <col min="6146" max="6146" width="31.5703125" style="24" bestFit="1" customWidth="1"/>
    <col min="6147" max="6147" width="23.85546875" style="24" bestFit="1" customWidth="1"/>
    <col min="6148" max="6148" width="9.140625" style="24"/>
    <col min="6149" max="6149" width="4" style="24" bestFit="1" customWidth="1"/>
    <col min="6150" max="6150" width="23.85546875" style="24" bestFit="1" customWidth="1"/>
    <col min="6151" max="6151" width="16.140625" style="24" bestFit="1" customWidth="1"/>
    <col min="6152" max="6152" width="9.140625" style="24"/>
    <col min="6153" max="6153" width="4" style="24" bestFit="1" customWidth="1"/>
    <col min="6154" max="6154" width="26.42578125" style="24" bestFit="1" customWidth="1"/>
    <col min="6155" max="6155" width="18.7109375" style="24" bestFit="1" customWidth="1"/>
    <col min="6156" max="6400" width="9.140625" style="24"/>
    <col min="6401" max="6401" width="4" style="24" bestFit="1" customWidth="1"/>
    <col min="6402" max="6402" width="31.5703125" style="24" bestFit="1" customWidth="1"/>
    <col min="6403" max="6403" width="23.85546875" style="24" bestFit="1" customWidth="1"/>
    <col min="6404" max="6404" width="9.140625" style="24"/>
    <col min="6405" max="6405" width="4" style="24" bestFit="1" customWidth="1"/>
    <col min="6406" max="6406" width="23.85546875" style="24" bestFit="1" customWidth="1"/>
    <col min="6407" max="6407" width="16.140625" style="24" bestFit="1" customWidth="1"/>
    <col min="6408" max="6408" width="9.140625" style="24"/>
    <col min="6409" max="6409" width="4" style="24" bestFit="1" customWidth="1"/>
    <col min="6410" max="6410" width="26.42578125" style="24" bestFit="1" customWidth="1"/>
    <col min="6411" max="6411" width="18.7109375" style="24" bestFit="1" customWidth="1"/>
    <col min="6412" max="6656" width="9.140625" style="24"/>
    <col min="6657" max="6657" width="4" style="24" bestFit="1" customWidth="1"/>
    <col min="6658" max="6658" width="31.5703125" style="24" bestFit="1" customWidth="1"/>
    <col min="6659" max="6659" width="23.85546875" style="24" bestFit="1" customWidth="1"/>
    <col min="6660" max="6660" width="9.140625" style="24"/>
    <col min="6661" max="6661" width="4" style="24" bestFit="1" customWidth="1"/>
    <col min="6662" max="6662" width="23.85546875" style="24" bestFit="1" customWidth="1"/>
    <col min="6663" max="6663" width="16.140625" style="24" bestFit="1" customWidth="1"/>
    <col min="6664" max="6664" width="9.140625" style="24"/>
    <col min="6665" max="6665" width="4" style="24" bestFit="1" customWidth="1"/>
    <col min="6666" max="6666" width="26.42578125" style="24" bestFit="1" customWidth="1"/>
    <col min="6667" max="6667" width="18.7109375" style="24" bestFit="1" customWidth="1"/>
    <col min="6668" max="6912" width="9.140625" style="24"/>
    <col min="6913" max="6913" width="4" style="24" bestFit="1" customWidth="1"/>
    <col min="6914" max="6914" width="31.5703125" style="24" bestFit="1" customWidth="1"/>
    <col min="6915" max="6915" width="23.85546875" style="24" bestFit="1" customWidth="1"/>
    <col min="6916" max="6916" width="9.140625" style="24"/>
    <col min="6917" max="6917" width="4" style="24" bestFit="1" customWidth="1"/>
    <col min="6918" max="6918" width="23.85546875" style="24" bestFit="1" customWidth="1"/>
    <col min="6919" max="6919" width="16.140625" style="24" bestFit="1" customWidth="1"/>
    <col min="6920" max="6920" width="9.140625" style="24"/>
    <col min="6921" max="6921" width="4" style="24" bestFit="1" customWidth="1"/>
    <col min="6922" max="6922" width="26.42578125" style="24" bestFit="1" customWidth="1"/>
    <col min="6923" max="6923" width="18.7109375" style="24" bestFit="1" customWidth="1"/>
    <col min="6924" max="7168" width="9.140625" style="24"/>
    <col min="7169" max="7169" width="4" style="24" bestFit="1" customWidth="1"/>
    <col min="7170" max="7170" width="31.5703125" style="24" bestFit="1" customWidth="1"/>
    <col min="7171" max="7171" width="23.85546875" style="24" bestFit="1" customWidth="1"/>
    <col min="7172" max="7172" width="9.140625" style="24"/>
    <col min="7173" max="7173" width="4" style="24" bestFit="1" customWidth="1"/>
    <col min="7174" max="7174" width="23.85546875" style="24" bestFit="1" customWidth="1"/>
    <col min="7175" max="7175" width="16.140625" style="24" bestFit="1" customWidth="1"/>
    <col min="7176" max="7176" width="9.140625" style="24"/>
    <col min="7177" max="7177" width="4" style="24" bestFit="1" customWidth="1"/>
    <col min="7178" max="7178" width="26.42578125" style="24" bestFit="1" customWidth="1"/>
    <col min="7179" max="7179" width="18.7109375" style="24" bestFit="1" customWidth="1"/>
    <col min="7180" max="7424" width="9.140625" style="24"/>
    <col min="7425" max="7425" width="4" style="24" bestFit="1" customWidth="1"/>
    <col min="7426" max="7426" width="31.5703125" style="24" bestFit="1" customWidth="1"/>
    <col min="7427" max="7427" width="23.85546875" style="24" bestFit="1" customWidth="1"/>
    <col min="7428" max="7428" width="9.140625" style="24"/>
    <col min="7429" max="7429" width="4" style="24" bestFit="1" customWidth="1"/>
    <col min="7430" max="7430" width="23.85546875" style="24" bestFit="1" customWidth="1"/>
    <col min="7431" max="7431" width="16.140625" style="24" bestFit="1" customWidth="1"/>
    <col min="7432" max="7432" width="9.140625" style="24"/>
    <col min="7433" max="7433" width="4" style="24" bestFit="1" customWidth="1"/>
    <col min="7434" max="7434" width="26.42578125" style="24" bestFit="1" customWidth="1"/>
    <col min="7435" max="7435" width="18.7109375" style="24" bestFit="1" customWidth="1"/>
    <col min="7436" max="7680" width="9.140625" style="24"/>
    <col min="7681" max="7681" width="4" style="24" bestFit="1" customWidth="1"/>
    <col min="7682" max="7682" width="31.5703125" style="24" bestFit="1" customWidth="1"/>
    <col min="7683" max="7683" width="23.85546875" style="24" bestFit="1" customWidth="1"/>
    <col min="7684" max="7684" width="9.140625" style="24"/>
    <col min="7685" max="7685" width="4" style="24" bestFit="1" customWidth="1"/>
    <col min="7686" max="7686" width="23.85546875" style="24" bestFit="1" customWidth="1"/>
    <col min="7687" max="7687" width="16.140625" style="24" bestFit="1" customWidth="1"/>
    <col min="7688" max="7688" width="9.140625" style="24"/>
    <col min="7689" max="7689" width="4" style="24" bestFit="1" customWidth="1"/>
    <col min="7690" max="7690" width="26.42578125" style="24" bestFit="1" customWidth="1"/>
    <col min="7691" max="7691" width="18.7109375" style="24" bestFit="1" customWidth="1"/>
    <col min="7692" max="7936" width="9.140625" style="24"/>
    <col min="7937" max="7937" width="4" style="24" bestFit="1" customWidth="1"/>
    <col min="7938" max="7938" width="31.5703125" style="24" bestFit="1" customWidth="1"/>
    <col min="7939" max="7939" width="23.85546875" style="24" bestFit="1" customWidth="1"/>
    <col min="7940" max="7940" width="9.140625" style="24"/>
    <col min="7941" max="7941" width="4" style="24" bestFit="1" customWidth="1"/>
    <col min="7942" max="7942" width="23.85546875" style="24" bestFit="1" customWidth="1"/>
    <col min="7943" max="7943" width="16.140625" style="24" bestFit="1" customWidth="1"/>
    <col min="7944" max="7944" width="9.140625" style="24"/>
    <col min="7945" max="7945" width="4" style="24" bestFit="1" customWidth="1"/>
    <col min="7946" max="7946" width="26.42578125" style="24" bestFit="1" customWidth="1"/>
    <col min="7947" max="7947" width="18.7109375" style="24" bestFit="1" customWidth="1"/>
    <col min="7948" max="8192" width="9.140625" style="24"/>
    <col min="8193" max="8193" width="4" style="24" bestFit="1" customWidth="1"/>
    <col min="8194" max="8194" width="31.5703125" style="24" bestFit="1" customWidth="1"/>
    <col min="8195" max="8195" width="23.85546875" style="24" bestFit="1" customWidth="1"/>
    <col min="8196" max="8196" width="9.140625" style="24"/>
    <col min="8197" max="8197" width="4" style="24" bestFit="1" customWidth="1"/>
    <col min="8198" max="8198" width="23.85546875" style="24" bestFit="1" customWidth="1"/>
    <col min="8199" max="8199" width="16.140625" style="24" bestFit="1" customWidth="1"/>
    <col min="8200" max="8200" width="9.140625" style="24"/>
    <col min="8201" max="8201" width="4" style="24" bestFit="1" customWidth="1"/>
    <col min="8202" max="8202" width="26.42578125" style="24" bestFit="1" customWidth="1"/>
    <col min="8203" max="8203" width="18.7109375" style="24" bestFit="1" customWidth="1"/>
    <col min="8204" max="8448" width="9.140625" style="24"/>
    <col min="8449" max="8449" width="4" style="24" bestFit="1" customWidth="1"/>
    <col min="8450" max="8450" width="31.5703125" style="24" bestFit="1" customWidth="1"/>
    <col min="8451" max="8451" width="23.85546875" style="24" bestFit="1" customWidth="1"/>
    <col min="8452" max="8452" width="9.140625" style="24"/>
    <col min="8453" max="8453" width="4" style="24" bestFit="1" customWidth="1"/>
    <col min="8454" max="8454" width="23.85546875" style="24" bestFit="1" customWidth="1"/>
    <col min="8455" max="8455" width="16.140625" style="24" bestFit="1" customWidth="1"/>
    <col min="8456" max="8456" width="9.140625" style="24"/>
    <col min="8457" max="8457" width="4" style="24" bestFit="1" customWidth="1"/>
    <col min="8458" max="8458" width="26.42578125" style="24" bestFit="1" customWidth="1"/>
    <col min="8459" max="8459" width="18.7109375" style="24" bestFit="1" customWidth="1"/>
    <col min="8460" max="8704" width="9.140625" style="24"/>
    <col min="8705" max="8705" width="4" style="24" bestFit="1" customWidth="1"/>
    <col min="8706" max="8706" width="31.5703125" style="24" bestFit="1" customWidth="1"/>
    <col min="8707" max="8707" width="23.85546875" style="24" bestFit="1" customWidth="1"/>
    <col min="8708" max="8708" width="9.140625" style="24"/>
    <col min="8709" max="8709" width="4" style="24" bestFit="1" customWidth="1"/>
    <col min="8710" max="8710" width="23.85546875" style="24" bestFit="1" customWidth="1"/>
    <col min="8711" max="8711" width="16.140625" style="24" bestFit="1" customWidth="1"/>
    <col min="8712" max="8712" width="9.140625" style="24"/>
    <col min="8713" max="8713" width="4" style="24" bestFit="1" customWidth="1"/>
    <col min="8714" max="8714" width="26.42578125" style="24" bestFit="1" customWidth="1"/>
    <col min="8715" max="8715" width="18.7109375" style="24" bestFit="1" customWidth="1"/>
    <col min="8716" max="8960" width="9.140625" style="24"/>
    <col min="8961" max="8961" width="4" style="24" bestFit="1" customWidth="1"/>
    <col min="8962" max="8962" width="31.5703125" style="24" bestFit="1" customWidth="1"/>
    <col min="8963" max="8963" width="23.85546875" style="24" bestFit="1" customWidth="1"/>
    <col min="8964" max="8964" width="9.140625" style="24"/>
    <col min="8965" max="8965" width="4" style="24" bestFit="1" customWidth="1"/>
    <col min="8966" max="8966" width="23.85546875" style="24" bestFit="1" customWidth="1"/>
    <col min="8967" max="8967" width="16.140625" style="24" bestFit="1" customWidth="1"/>
    <col min="8968" max="8968" width="9.140625" style="24"/>
    <col min="8969" max="8969" width="4" style="24" bestFit="1" customWidth="1"/>
    <col min="8970" max="8970" width="26.42578125" style="24" bestFit="1" customWidth="1"/>
    <col min="8971" max="8971" width="18.7109375" style="24" bestFit="1" customWidth="1"/>
    <col min="8972" max="9216" width="9.140625" style="24"/>
    <col min="9217" max="9217" width="4" style="24" bestFit="1" customWidth="1"/>
    <col min="9218" max="9218" width="31.5703125" style="24" bestFit="1" customWidth="1"/>
    <col min="9219" max="9219" width="23.85546875" style="24" bestFit="1" customWidth="1"/>
    <col min="9220" max="9220" width="9.140625" style="24"/>
    <col min="9221" max="9221" width="4" style="24" bestFit="1" customWidth="1"/>
    <col min="9222" max="9222" width="23.85546875" style="24" bestFit="1" customWidth="1"/>
    <col min="9223" max="9223" width="16.140625" style="24" bestFit="1" customWidth="1"/>
    <col min="9224" max="9224" width="9.140625" style="24"/>
    <col min="9225" max="9225" width="4" style="24" bestFit="1" customWidth="1"/>
    <col min="9226" max="9226" width="26.42578125" style="24" bestFit="1" customWidth="1"/>
    <col min="9227" max="9227" width="18.7109375" style="24" bestFit="1" customWidth="1"/>
    <col min="9228" max="9472" width="9.140625" style="24"/>
    <col min="9473" max="9473" width="4" style="24" bestFit="1" customWidth="1"/>
    <col min="9474" max="9474" width="31.5703125" style="24" bestFit="1" customWidth="1"/>
    <col min="9475" max="9475" width="23.85546875" style="24" bestFit="1" customWidth="1"/>
    <col min="9476" max="9476" width="9.140625" style="24"/>
    <col min="9477" max="9477" width="4" style="24" bestFit="1" customWidth="1"/>
    <col min="9478" max="9478" width="23.85546875" style="24" bestFit="1" customWidth="1"/>
    <col min="9479" max="9479" width="16.140625" style="24" bestFit="1" customWidth="1"/>
    <col min="9480" max="9480" width="9.140625" style="24"/>
    <col min="9481" max="9481" width="4" style="24" bestFit="1" customWidth="1"/>
    <col min="9482" max="9482" width="26.42578125" style="24" bestFit="1" customWidth="1"/>
    <col min="9483" max="9483" width="18.7109375" style="24" bestFit="1" customWidth="1"/>
    <col min="9484" max="9728" width="9.140625" style="24"/>
    <col min="9729" max="9729" width="4" style="24" bestFit="1" customWidth="1"/>
    <col min="9730" max="9730" width="31.5703125" style="24" bestFit="1" customWidth="1"/>
    <col min="9731" max="9731" width="23.85546875" style="24" bestFit="1" customWidth="1"/>
    <col min="9732" max="9732" width="9.140625" style="24"/>
    <col min="9733" max="9733" width="4" style="24" bestFit="1" customWidth="1"/>
    <col min="9734" max="9734" width="23.85546875" style="24" bestFit="1" customWidth="1"/>
    <col min="9735" max="9735" width="16.140625" style="24" bestFit="1" customWidth="1"/>
    <col min="9736" max="9736" width="9.140625" style="24"/>
    <col min="9737" max="9737" width="4" style="24" bestFit="1" customWidth="1"/>
    <col min="9738" max="9738" width="26.42578125" style="24" bestFit="1" customWidth="1"/>
    <col min="9739" max="9739" width="18.7109375" style="24" bestFit="1" customWidth="1"/>
    <col min="9740" max="9984" width="9.140625" style="24"/>
    <col min="9985" max="9985" width="4" style="24" bestFit="1" customWidth="1"/>
    <col min="9986" max="9986" width="31.5703125" style="24" bestFit="1" customWidth="1"/>
    <col min="9987" max="9987" width="23.85546875" style="24" bestFit="1" customWidth="1"/>
    <col min="9988" max="9988" width="9.140625" style="24"/>
    <col min="9989" max="9989" width="4" style="24" bestFit="1" customWidth="1"/>
    <col min="9990" max="9990" width="23.85546875" style="24" bestFit="1" customWidth="1"/>
    <col min="9991" max="9991" width="16.140625" style="24" bestFit="1" customWidth="1"/>
    <col min="9992" max="9992" width="9.140625" style="24"/>
    <col min="9993" max="9993" width="4" style="24" bestFit="1" customWidth="1"/>
    <col min="9994" max="9994" width="26.42578125" style="24" bestFit="1" customWidth="1"/>
    <col min="9995" max="9995" width="18.7109375" style="24" bestFit="1" customWidth="1"/>
    <col min="9996" max="10240" width="9.140625" style="24"/>
    <col min="10241" max="10241" width="4" style="24" bestFit="1" customWidth="1"/>
    <col min="10242" max="10242" width="31.5703125" style="24" bestFit="1" customWidth="1"/>
    <col min="10243" max="10243" width="23.85546875" style="24" bestFit="1" customWidth="1"/>
    <col min="10244" max="10244" width="9.140625" style="24"/>
    <col min="10245" max="10245" width="4" style="24" bestFit="1" customWidth="1"/>
    <col min="10246" max="10246" width="23.85546875" style="24" bestFit="1" customWidth="1"/>
    <col min="10247" max="10247" width="16.140625" style="24" bestFit="1" customWidth="1"/>
    <col min="10248" max="10248" width="9.140625" style="24"/>
    <col min="10249" max="10249" width="4" style="24" bestFit="1" customWidth="1"/>
    <col min="10250" max="10250" width="26.42578125" style="24" bestFit="1" customWidth="1"/>
    <col min="10251" max="10251" width="18.7109375" style="24" bestFit="1" customWidth="1"/>
    <col min="10252" max="10496" width="9.140625" style="24"/>
    <col min="10497" max="10497" width="4" style="24" bestFit="1" customWidth="1"/>
    <col min="10498" max="10498" width="31.5703125" style="24" bestFit="1" customWidth="1"/>
    <col min="10499" max="10499" width="23.85546875" style="24" bestFit="1" customWidth="1"/>
    <col min="10500" max="10500" width="9.140625" style="24"/>
    <col min="10501" max="10501" width="4" style="24" bestFit="1" customWidth="1"/>
    <col min="10502" max="10502" width="23.85546875" style="24" bestFit="1" customWidth="1"/>
    <col min="10503" max="10503" width="16.140625" style="24" bestFit="1" customWidth="1"/>
    <col min="10504" max="10504" width="9.140625" style="24"/>
    <col min="10505" max="10505" width="4" style="24" bestFit="1" customWidth="1"/>
    <col min="10506" max="10506" width="26.42578125" style="24" bestFit="1" customWidth="1"/>
    <col min="10507" max="10507" width="18.7109375" style="24" bestFit="1" customWidth="1"/>
    <col min="10508" max="10752" width="9.140625" style="24"/>
    <col min="10753" max="10753" width="4" style="24" bestFit="1" customWidth="1"/>
    <col min="10754" max="10754" width="31.5703125" style="24" bestFit="1" customWidth="1"/>
    <col min="10755" max="10755" width="23.85546875" style="24" bestFit="1" customWidth="1"/>
    <col min="10756" max="10756" width="9.140625" style="24"/>
    <col min="10757" max="10757" width="4" style="24" bestFit="1" customWidth="1"/>
    <col min="10758" max="10758" width="23.85546875" style="24" bestFit="1" customWidth="1"/>
    <col min="10759" max="10759" width="16.140625" style="24" bestFit="1" customWidth="1"/>
    <col min="10760" max="10760" width="9.140625" style="24"/>
    <col min="10761" max="10761" width="4" style="24" bestFit="1" customWidth="1"/>
    <col min="10762" max="10762" width="26.42578125" style="24" bestFit="1" customWidth="1"/>
    <col min="10763" max="10763" width="18.7109375" style="24" bestFit="1" customWidth="1"/>
    <col min="10764" max="11008" width="9.140625" style="24"/>
    <col min="11009" max="11009" width="4" style="24" bestFit="1" customWidth="1"/>
    <col min="11010" max="11010" width="31.5703125" style="24" bestFit="1" customWidth="1"/>
    <col min="11011" max="11011" width="23.85546875" style="24" bestFit="1" customWidth="1"/>
    <col min="11012" max="11012" width="9.140625" style="24"/>
    <col min="11013" max="11013" width="4" style="24" bestFit="1" customWidth="1"/>
    <col min="11014" max="11014" width="23.85546875" style="24" bestFit="1" customWidth="1"/>
    <col min="11015" max="11015" width="16.140625" style="24" bestFit="1" customWidth="1"/>
    <col min="11016" max="11016" width="9.140625" style="24"/>
    <col min="11017" max="11017" width="4" style="24" bestFit="1" customWidth="1"/>
    <col min="11018" max="11018" width="26.42578125" style="24" bestFit="1" customWidth="1"/>
    <col min="11019" max="11019" width="18.7109375" style="24" bestFit="1" customWidth="1"/>
    <col min="11020" max="11264" width="9.140625" style="24"/>
    <col min="11265" max="11265" width="4" style="24" bestFit="1" customWidth="1"/>
    <col min="11266" max="11266" width="31.5703125" style="24" bestFit="1" customWidth="1"/>
    <col min="11267" max="11267" width="23.85546875" style="24" bestFit="1" customWidth="1"/>
    <col min="11268" max="11268" width="9.140625" style="24"/>
    <col min="11269" max="11269" width="4" style="24" bestFit="1" customWidth="1"/>
    <col min="11270" max="11270" width="23.85546875" style="24" bestFit="1" customWidth="1"/>
    <col min="11271" max="11271" width="16.140625" style="24" bestFit="1" customWidth="1"/>
    <col min="11272" max="11272" width="9.140625" style="24"/>
    <col min="11273" max="11273" width="4" style="24" bestFit="1" customWidth="1"/>
    <col min="11274" max="11274" width="26.42578125" style="24" bestFit="1" customWidth="1"/>
    <col min="11275" max="11275" width="18.7109375" style="24" bestFit="1" customWidth="1"/>
    <col min="11276" max="11520" width="9.140625" style="24"/>
    <col min="11521" max="11521" width="4" style="24" bestFit="1" customWidth="1"/>
    <col min="11522" max="11522" width="31.5703125" style="24" bestFit="1" customWidth="1"/>
    <col min="11523" max="11523" width="23.85546875" style="24" bestFit="1" customWidth="1"/>
    <col min="11524" max="11524" width="9.140625" style="24"/>
    <col min="11525" max="11525" width="4" style="24" bestFit="1" customWidth="1"/>
    <col min="11526" max="11526" width="23.85546875" style="24" bestFit="1" customWidth="1"/>
    <col min="11527" max="11527" width="16.140625" style="24" bestFit="1" customWidth="1"/>
    <col min="11528" max="11528" width="9.140625" style="24"/>
    <col min="11529" max="11529" width="4" style="24" bestFit="1" customWidth="1"/>
    <col min="11530" max="11530" width="26.42578125" style="24" bestFit="1" customWidth="1"/>
    <col min="11531" max="11531" width="18.7109375" style="24" bestFit="1" customWidth="1"/>
    <col min="11532" max="11776" width="9.140625" style="24"/>
    <col min="11777" max="11777" width="4" style="24" bestFit="1" customWidth="1"/>
    <col min="11778" max="11778" width="31.5703125" style="24" bestFit="1" customWidth="1"/>
    <col min="11779" max="11779" width="23.85546875" style="24" bestFit="1" customWidth="1"/>
    <col min="11780" max="11780" width="9.140625" style="24"/>
    <col min="11781" max="11781" width="4" style="24" bestFit="1" customWidth="1"/>
    <col min="11782" max="11782" width="23.85546875" style="24" bestFit="1" customWidth="1"/>
    <col min="11783" max="11783" width="16.140625" style="24" bestFit="1" customWidth="1"/>
    <col min="11784" max="11784" width="9.140625" style="24"/>
    <col min="11785" max="11785" width="4" style="24" bestFit="1" customWidth="1"/>
    <col min="11786" max="11786" width="26.42578125" style="24" bestFit="1" customWidth="1"/>
    <col min="11787" max="11787" width="18.7109375" style="24" bestFit="1" customWidth="1"/>
    <col min="11788" max="12032" width="9.140625" style="24"/>
    <col min="12033" max="12033" width="4" style="24" bestFit="1" customWidth="1"/>
    <col min="12034" max="12034" width="31.5703125" style="24" bestFit="1" customWidth="1"/>
    <col min="12035" max="12035" width="23.85546875" style="24" bestFit="1" customWidth="1"/>
    <col min="12036" max="12036" width="9.140625" style="24"/>
    <col min="12037" max="12037" width="4" style="24" bestFit="1" customWidth="1"/>
    <col min="12038" max="12038" width="23.85546875" style="24" bestFit="1" customWidth="1"/>
    <col min="12039" max="12039" width="16.140625" style="24" bestFit="1" customWidth="1"/>
    <col min="12040" max="12040" width="9.140625" style="24"/>
    <col min="12041" max="12041" width="4" style="24" bestFit="1" customWidth="1"/>
    <col min="12042" max="12042" width="26.42578125" style="24" bestFit="1" customWidth="1"/>
    <col min="12043" max="12043" width="18.7109375" style="24" bestFit="1" customWidth="1"/>
    <col min="12044" max="12288" width="9.140625" style="24"/>
    <col min="12289" max="12289" width="4" style="24" bestFit="1" customWidth="1"/>
    <col min="12290" max="12290" width="31.5703125" style="24" bestFit="1" customWidth="1"/>
    <col min="12291" max="12291" width="23.85546875" style="24" bestFit="1" customWidth="1"/>
    <col min="12292" max="12292" width="9.140625" style="24"/>
    <col min="12293" max="12293" width="4" style="24" bestFit="1" customWidth="1"/>
    <col min="12294" max="12294" width="23.85546875" style="24" bestFit="1" customWidth="1"/>
    <col min="12295" max="12295" width="16.140625" style="24" bestFit="1" customWidth="1"/>
    <col min="12296" max="12296" width="9.140625" style="24"/>
    <col min="12297" max="12297" width="4" style="24" bestFit="1" customWidth="1"/>
    <col min="12298" max="12298" width="26.42578125" style="24" bestFit="1" customWidth="1"/>
    <col min="12299" max="12299" width="18.7109375" style="24" bestFit="1" customWidth="1"/>
    <col min="12300" max="12544" width="9.140625" style="24"/>
    <col min="12545" max="12545" width="4" style="24" bestFit="1" customWidth="1"/>
    <col min="12546" max="12546" width="31.5703125" style="24" bestFit="1" customWidth="1"/>
    <col min="12547" max="12547" width="23.85546875" style="24" bestFit="1" customWidth="1"/>
    <col min="12548" max="12548" width="9.140625" style="24"/>
    <col min="12549" max="12549" width="4" style="24" bestFit="1" customWidth="1"/>
    <col min="12550" max="12550" width="23.85546875" style="24" bestFit="1" customWidth="1"/>
    <col min="12551" max="12551" width="16.140625" style="24" bestFit="1" customWidth="1"/>
    <col min="12552" max="12552" width="9.140625" style="24"/>
    <col min="12553" max="12553" width="4" style="24" bestFit="1" customWidth="1"/>
    <col min="12554" max="12554" width="26.42578125" style="24" bestFit="1" customWidth="1"/>
    <col min="12555" max="12555" width="18.7109375" style="24" bestFit="1" customWidth="1"/>
    <col min="12556" max="12800" width="9.140625" style="24"/>
    <col min="12801" max="12801" width="4" style="24" bestFit="1" customWidth="1"/>
    <col min="12802" max="12802" width="31.5703125" style="24" bestFit="1" customWidth="1"/>
    <col min="12803" max="12803" width="23.85546875" style="24" bestFit="1" customWidth="1"/>
    <col min="12804" max="12804" width="9.140625" style="24"/>
    <col min="12805" max="12805" width="4" style="24" bestFit="1" customWidth="1"/>
    <col min="12806" max="12806" width="23.85546875" style="24" bestFit="1" customWidth="1"/>
    <col min="12807" max="12807" width="16.140625" style="24" bestFit="1" customWidth="1"/>
    <col min="12808" max="12808" width="9.140625" style="24"/>
    <col min="12809" max="12809" width="4" style="24" bestFit="1" customWidth="1"/>
    <col min="12810" max="12810" width="26.42578125" style="24" bestFit="1" customWidth="1"/>
    <col min="12811" max="12811" width="18.7109375" style="24" bestFit="1" customWidth="1"/>
    <col min="12812" max="13056" width="9.140625" style="24"/>
    <col min="13057" max="13057" width="4" style="24" bestFit="1" customWidth="1"/>
    <col min="13058" max="13058" width="31.5703125" style="24" bestFit="1" customWidth="1"/>
    <col min="13059" max="13059" width="23.85546875" style="24" bestFit="1" customWidth="1"/>
    <col min="13060" max="13060" width="9.140625" style="24"/>
    <col min="13061" max="13061" width="4" style="24" bestFit="1" customWidth="1"/>
    <col min="13062" max="13062" width="23.85546875" style="24" bestFit="1" customWidth="1"/>
    <col min="13063" max="13063" width="16.140625" style="24" bestFit="1" customWidth="1"/>
    <col min="13064" max="13064" width="9.140625" style="24"/>
    <col min="13065" max="13065" width="4" style="24" bestFit="1" customWidth="1"/>
    <col min="13066" max="13066" width="26.42578125" style="24" bestFit="1" customWidth="1"/>
    <col min="13067" max="13067" width="18.7109375" style="24" bestFit="1" customWidth="1"/>
    <col min="13068" max="13312" width="9.140625" style="24"/>
    <col min="13313" max="13313" width="4" style="24" bestFit="1" customWidth="1"/>
    <col min="13314" max="13314" width="31.5703125" style="24" bestFit="1" customWidth="1"/>
    <col min="13315" max="13315" width="23.85546875" style="24" bestFit="1" customWidth="1"/>
    <col min="13316" max="13316" width="9.140625" style="24"/>
    <col min="13317" max="13317" width="4" style="24" bestFit="1" customWidth="1"/>
    <col min="13318" max="13318" width="23.85546875" style="24" bestFit="1" customWidth="1"/>
    <col min="13319" max="13319" width="16.140625" style="24" bestFit="1" customWidth="1"/>
    <col min="13320" max="13320" width="9.140625" style="24"/>
    <col min="13321" max="13321" width="4" style="24" bestFit="1" customWidth="1"/>
    <col min="13322" max="13322" width="26.42578125" style="24" bestFit="1" customWidth="1"/>
    <col min="13323" max="13323" width="18.7109375" style="24" bestFit="1" customWidth="1"/>
    <col min="13324" max="13568" width="9.140625" style="24"/>
    <col min="13569" max="13569" width="4" style="24" bestFit="1" customWidth="1"/>
    <col min="13570" max="13570" width="31.5703125" style="24" bestFit="1" customWidth="1"/>
    <col min="13571" max="13571" width="23.85546875" style="24" bestFit="1" customWidth="1"/>
    <col min="13572" max="13572" width="9.140625" style="24"/>
    <col min="13573" max="13573" width="4" style="24" bestFit="1" customWidth="1"/>
    <col min="13574" max="13574" width="23.85546875" style="24" bestFit="1" customWidth="1"/>
    <col min="13575" max="13575" width="16.140625" style="24" bestFit="1" customWidth="1"/>
    <col min="13576" max="13576" width="9.140625" style="24"/>
    <col min="13577" max="13577" width="4" style="24" bestFit="1" customWidth="1"/>
    <col min="13578" max="13578" width="26.42578125" style="24" bestFit="1" customWidth="1"/>
    <col min="13579" max="13579" width="18.7109375" style="24" bestFit="1" customWidth="1"/>
    <col min="13580" max="13824" width="9.140625" style="24"/>
    <col min="13825" max="13825" width="4" style="24" bestFit="1" customWidth="1"/>
    <col min="13826" max="13826" width="31.5703125" style="24" bestFit="1" customWidth="1"/>
    <col min="13827" max="13827" width="23.85546875" style="24" bestFit="1" customWidth="1"/>
    <col min="13828" max="13828" width="9.140625" style="24"/>
    <col min="13829" max="13829" width="4" style="24" bestFit="1" customWidth="1"/>
    <col min="13830" max="13830" width="23.85546875" style="24" bestFit="1" customWidth="1"/>
    <col min="13831" max="13831" width="16.140625" style="24" bestFit="1" customWidth="1"/>
    <col min="13832" max="13832" width="9.140625" style="24"/>
    <col min="13833" max="13833" width="4" style="24" bestFit="1" customWidth="1"/>
    <col min="13834" max="13834" width="26.42578125" style="24" bestFit="1" customWidth="1"/>
    <col min="13835" max="13835" width="18.7109375" style="24" bestFit="1" customWidth="1"/>
    <col min="13836" max="14080" width="9.140625" style="24"/>
    <col min="14081" max="14081" width="4" style="24" bestFit="1" customWidth="1"/>
    <col min="14082" max="14082" width="31.5703125" style="24" bestFit="1" customWidth="1"/>
    <col min="14083" max="14083" width="23.85546875" style="24" bestFit="1" customWidth="1"/>
    <col min="14084" max="14084" width="9.140625" style="24"/>
    <col min="14085" max="14085" width="4" style="24" bestFit="1" customWidth="1"/>
    <col min="14086" max="14086" width="23.85546875" style="24" bestFit="1" customWidth="1"/>
    <col min="14087" max="14087" width="16.140625" style="24" bestFit="1" customWidth="1"/>
    <col min="14088" max="14088" width="9.140625" style="24"/>
    <col min="14089" max="14089" width="4" style="24" bestFit="1" customWidth="1"/>
    <col min="14090" max="14090" width="26.42578125" style="24" bestFit="1" customWidth="1"/>
    <col min="14091" max="14091" width="18.7109375" style="24" bestFit="1" customWidth="1"/>
    <col min="14092" max="14336" width="9.140625" style="24"/>
    <col min="14337" max="14337" width="4" style="24" bestFit="1" customWidth="1"/>
    <col min="14338" max="14338" width="31.5703125" style="24" bestFit="1" customWidth="1"/>
    <col min="14339" max="14339" width="23.85546875" style="24" bestFit="1" customWidth="1"/>
    <col min="14340" max="14340" width="9.140625" style="24"/>
    <col min="14341" max="14341" width="4" style="24" bestFit="1" customWidth="1"/>
    <col min="14342" max="14342" width="23.85546875" style="24" bestFit="1" customWidth="1"/>
    <col min="14343" max="14343" width="16.140625" style="24" bestFit="1" customWidth="1"/>
    <col min="14344" max="14344" width="9.140625" style="24"/>
    <col min="14345" max="14345" width="4" style="24" bestFit="1" customWidth="1"/>
    <col min="14346" max="14346" width="26.42578125" style="24" bestFit="1" customWidth="1"/>
    <col min="14347" max="14347" width="18.7109375" style="24" bestFit="1" customWidth="1"/>
    <col min="14348" max="14592" width="9.140625" style="24"/>
    <col min="14593" max="14593" width="4" style="24" bestFit="1" customWidth="1"/>
    <col min="14594" max="14594" width="31.5703125" style="24" bestFit="1" customWidth="1"/>
    <col min="14595" max="14595" width="23.85546875" style="24" bestFit="1" customWidth="1"/>
    <col min="14596" max="14596" width="9.140625" style="24"/>
    <col min="14597" max="14597" width="4" style="24" bestFit="1" customWidth="1"/>
    <col min="14598" max="14598" width="23.85546875" style="24" bestFit="1" customWidth="1"/>
    <col min="14599" max="14599" width="16.140625" style="24" bestFit="1" customWidth="1"/>
    <col min="14600" max="14600" width="9.140625" style="24"/>
    <col min="14601" max="14601" width="4" style="24" bestFit="1" customWidth="1"/>
    <col min="14602" max="14602" width="26.42578125" style="24" bestFit="1" customWidth="1"/>
    <col min="14603" max="14603" width="18.7109375" style="24" bestFit="1" customWidth="1"/>
    <col min="14604" max="14848" width="9.140625" style="24"/>
    <col min="14849" max="14849" width="4" style="24" bestFit="1" customWidth="1"/>
    <col min="14850" max="14850" width="31.5703125" style="24" bestFit="1" customWidth="1"/>
    <col min="14851" max="14851" width="23.85546875" style="24" bestFit="1" customWidth="1"/>
    <col min="14852" max="14852" width="9.140625" style="24"/>
    <col min="14853" max="14853" width="4" style="24" bestFit="1" customWidth="1"/>
    <col min="14854" max="14854" width="23.85546875" style="24" bestFit="1" customWidth="1"/>
    <col min="14855" max="14855" width="16.140625" style="24" bestFit="1" customWidth="1"/>
    <col min="14856" max="14856" width="9.140625" style="24"/>
    <col min="14857" max="14857" width="4" style="24" bestFit="1" customWidth="1"/>
    <col min="14858" max="14858" width="26.42578125" style="24" bestFit="1" customWidth="1"/>
    <col min="14859" max="14859" width="18.7109375" style="24" bestFit="1" customWidth="1"/>
    <col min="14860" max="15104" width="9.140625" style="24"/>
    <col min="15105" max="15105" width="4" style="24" bestFit="1" customWidth="1"/>
    <col min="15106" max="15106" width="31.5703125" style="24" bestFit="1" customWidth="1"/>
    <col min="15107" max="15107" width="23.85546875" style="24" bestFit="1" customWidth="1"/>
    <col min="15108" max="15108" width="9.140625" style="24"/>
    <col min="15109" max="15109" width="4" style="24" bestFit="1" customWidth="1"/>
    <col min="15110" max="15110" width="23.85546875" style="24" bestFit="1" customWidth="1"/>
    <col min="15111" max="15111" width="16.140625" style="24" bestFit="1" customWidth="1"/>
    <col min="15112" max="15112" width="9.140625" style="24"/>
    <col min="15113" max="15113" width="4" style="24" bestFit="1" customWidth="1"/>
    <col min="15114" max="15114" width="26.42578125" style="24" bestFit="1" customWidth="1"/>
    <col min="15115" max="15115" width="18.7109375" style="24" bestFit="1" customWidth="1"/>
    <col min="15116" max="15360" width="9.140625" style="24"/>
    <col min="15361" max="15361" width="4" style="24" bestFit="1" customWidth="1"/>
    <col min="15362" max="15362" width="31.5703125" style="24" bestFit="1" customWidth="1"/>
    <col min="15363" max="15363" width="23.85546875" style="24" bestFit="1" customWidth="1"/>
    <col min="15364" max="15364" width="9.140625" style="24"/>
    <col min="15365" max="15365" width="4" style="24" bestFit="1" customWidth="1"/>
    <col min="15366" max="15366" width="23.85546875" style="24" bestFit="1" customWidth="1"/>
    <col min="15367" max="15367" width="16.140625" style="24" bestFit="1" customWidth="1"/>
    <col min="15368" max="15368" width="9.140625" style="24"/>
    <col min="15369" max="15369" width="4" style="24" bestFit="1" customWidth="1"/>
    <col min="15370" max="15370" width="26.42578125" style="24" bestFit="1" customWidth="1"/>
    <col min="15371" max="15371" width="18.7109375" style="24" bestFit="1" customWidth="1"/>
    <col min="15372" max="15616" width="9.140625" style="24"/>
    <col min="15617" max="15617" width="4" style="24" bestFit="1" customWidth="1"/>
    <col min="15618" max="15618" width="31.5703125" style="24" bestFit="1" customWidth="1"/>
    <col min="15619" max="15619" width="23.85546875" style="24" bestFit="1" customWidth="1"/>
    <col min="15620" max="15620" width="9.140625" style="24"/>
    <col min="15621" max="15621" width="4" style="24" bestFit="1" customWidth="1"/>
    <col min="15622" max="15622" width="23.85546875" style="24" bestFit="1" customWidth="1"/>
    <col min="15623" max="15623" width="16.140625" style="24" bestFit="1" customWidth="1"/>
    <col min="15624" max="15624" width="9.140625" style="24"/>
    <col min="15625" max="15625" width="4" style="24" bestFit="1" customWidth="1"/>
    <col min="15626" max="15626" width="26.42578125" style="24" bestFit="1" customWidth="1"/>
    <col min="15627" max="15627" width="18.7109375" style="24" bestFit="1" customWidth="1"/>
    <col min="15628" max="15872" width="9.140625" style="24"/>
    <col min="15873" max="15873" width="4" style="24" bestFit="1" customWidth="1"/>
    <col min="15874" max="15874" width="31.5703125" style="24" bestFit="1" customWidth="1"/>
    <col min="15875" max="15875" width="23.85546875" style="24" bestFit="1" customWidth="1"/>
    <col min="15876" max="15876" width="9.140625" style="24"/>
    <col min="15877" max="15877" width="4" style="24" bestFit="1" customWidth="1"/>
    <col min="15878" max="15878" width="23.85546875" style="24" bestFit="1" customWidth="1"/>
    <col min="15879" max="15879" width="16.140625" style="24" bestFit="1" customWidth="1"/>
    <col min="15880" max="15880" width="9.140625" style="24"/>
    <col min="15881" max="15881" width="4" style="24" bestFit="1" customWidth="1"/>
    <col min="15882" max="15882" width="26.42578125" style="24" bestFit="1" customWidth="1"/>
    <col min="15883" max="15883" width="18.7109375" style="24" bestFit="1" customWidth="1"/>
    <col min="15884" max="16128" width="9.140625" style="24"/>
    <col min="16129" max="16129" width="4" style="24" bestFit="1" customWidth="1"/>
    <col min="16130" max="16130" width="31.5703125" style="24" bestFit="1" customWidth="1"/>
    <col min="16131" max="16131" width="23.85546875" style="24" bestFit="1" customWidth="1"/>
    <col min="16132" max="16132" width="9.140625" style="24"/>
    <col min="16133" max="16133" width="4" style="24" bestFit="1" customWidth="1"/>
    <col min="16134" max="16134" width="23.85546875" style="24" bestFit="1" customWidth="1"/>
    <col min="16135" max="16135" width="16.140625" style="24" bestFit="1" customWidth="1"/>
    <col min="16136" max="16136" width="9.140625" style="24"/>
    <col min="16137" max="16137" width="4" style="24" bestFit="1" customWidth="1"/>
    <col min="16138" max="16138" width="26.42578125" style="24" bestFit="1" customWidth="1"/>
    <col min="16139" max="16139" width="18.7109375" style="24" bestFit="1" customWidth="1"/>
    <col min="16140" max="16384" width="9.140625" style="24"/>
  </cols>
  <sheetData>
    <row r="1" spans="1:11" x14ac:dyDescent="0.15">
      <c r="B1" s="146" t="s">
        <v>812</v>
      </c>
      <c r="C1" s="146"/>
      <c r="F1" s="146" t="s">
        <v>813</v>
      </c>
      <c r="G1" s="146"/>
      <c r="J1" s="146" t="s">
        <v>814</v>
      </c>
      <c r="K1" s="146"/>
    </row>
    <row r="2" spans="1:11" x14ac:dyDescent="0.15">
      <c r="A2" s="105"/>
      <c r="B2" s="12" t="s">
        <v>815</v>
      </c>
      <c r="C2" s="12" t="s">
        <v>816</v>
      </c>
      <c r="E2" s="105"/>
      <c r="F2" s="12" t="s">
        <v>815</v>
      </c>
      <c r="G2" s="12" t="s">
        <v>816</v>
      </c>
      <c r="I2" s="105"/>
      <c r="J2" s="12" t="s">
        <v>815</v>
      </c>
      <c r="K2" s="12" t="s">
        <v>133</v>
      </c>
    </row>
    <row r="3" spans="1:11" ht="20.100000000000001" customHeight="1" x14ac:dyDescent="0.15">
      <c r="A3" s="105">
        <v>1</v>
      </c>
      <c r="B3" s="147" t="str">
        <f>"大阪工業大学"</f>
        <v>大阪工業大学</v>
      </c>
      <c r="C3" s="36" t="str">
        <f>"坪井　太紀"</f>
        <v>坪井　太紀</v>
      </c>
      <c r="E3" s="105">
        <v>1</v>
      </c>
      <c r="F3" s="147" t="str">
        <f t="shared" ref="F3" si="0">"同志社大学"</f>
        <v>同志社大学</v>
      </c>
      <c r="G3" s="36" t="str">
        <f>"乾　純太朗"</f>
        <v>乾　純太朗</v>
      </c>
      <c r="I3" s="105">
        <v>1</v>
      </c>
      <c r="J3" s="147" t="str">
        <f t="shared" ref="J3" si="1">"橿原高校"</f>
        <v>橿原高校</v>
      </c>
      <c r="K3" s="36" t="str">
        <f>"石塚　倖汰"</f>
        <v>石塚　倖汰</v>
      </c>
    </row>
    <row r="4" spans="1:11" ht="20.100000000000001" customHeight="1" x14ac:dyDescent="0.15">
      <c r="A4" s="105">
        <v>2</v>
      </c>
      <c r="B4" s="147"/>
      <c r="C4" s="36" t="str">
        <f>"丸岡　煌"</f>
        <v>丸岡　煌</v>
      </c>
      <c r="E4" s="105">
        <v>2</v>
      </c>
      <c r="F4" s="147"/>
      <c r="G4" s="36" t="str">
        <f>"芝﨑　愛菜　"</f>
        <v>芝﨑　愛菜　</v>
      </c>
      <c r="I4" s="105">
        <v>2</v>
      </c>
      <c r="J4" s="147"/>
      <c r="K4" s="36" t="str">
        <f>"稲葉　由莉"</f>
        <v>稲葉　由莉</v>
      </c>
    </row>
    <row r="5" spans="1:11" ht="20.100000000000001" customHeight="1" x14ac:dyDescent="0.15">
      <c r="A5" s="105">
        <v>3</v>
      </c>
      <c r="B5" s="147" t="str">
        <f>"大阪公立大学杉本支部"</f>
        <v>大阪公立大学杉本支部</v>
      </c>
      <c r="C5" s="36" t="str">
        <f>"石嵜　智大"</f>
        <v>石嵜　智大</v>
      </c>
      <c r="E5" s="105">
        <v>3</v>
      </c>
      <c r="F5" s="147"/>
      <c r="G5" s="36" t="str">
        <f>"平家　誠也"</f>
        <v>平家　誠也</v>
      </c>
      <c r="I5" s="105">
        <v>3</v>
      </c>
      <c r="J5" s="147"/>
      <c r="K5" s="36" t="str">
        <f>"今西　悠人"</f>
        <v>今西　悠人</v>
      </c>
    </row>
    <row r="6" spans="1:11" ht="20.100000000000001" customHeight="1" x14ac:dyDescent="0.15">
      <c r="A6" s="105">
        <v>4</v>
      </c>
      <c r="B6" s="147"/>
      <c r="C6" s="36" t="str">
        <f>"大橋　利巧"</f>
        <v>大橋　利巧</v>
      </c>
      <c r="E6" s="105">
        <v>4</v>
      </c>
      <c r="F6" s="147"/>
      <c r="G6" s="36" t="str">
        <f>"宮本　剛"</f>
        <v>宮本　剛</v>
      </c>
      <c r="I6" s="105">
        <v>4</v>
      </c>
      <c r="J6" s="147"/>
      <c r="K6" s="36" t="str">
        <f>"今西　崚介"</f>
        <v>今西　崚介</v>
      </c>
    </row>
    <row r="7" spans="1:11" ht="20.100000000000001" customHeight="1" x14ac:dyDescent="0.15">
      <c r="A7" s="105">
        <v>5</v>
      </c>
      <c r="B7" s="147"/>
      <c r="C7" s="36" t="str">
        <f>"末岡　侑里"</f>
        <v>末岡　侑里</v>
      </c>
      <c r="E7" s="105">
        <v>5</v>
      </c>
      <c r="F7" s="147"/>
      <c r="G7" s="36" t="str">
        <f>"山口　凛太朗"</f>
        <v>山口　凛太朗</v>
      </c>
      <c r="I7" s="105">
        <v>5</v>
      </c>
      <c r="J7" s="147"/>
      <c r="K7" s="36" t="str">
        <f>"大曲　育実"</f>
        <v>大曲　育実</v>
      </c>
    </row>
    <row r="8" spans="1:11" ht="20.100000000000001" customHeight="1" x14ac:dyDescent="0.15">
      <c r="A8" s="105">
        <v>6</v>
      </c>
      <c r="B8" s="147"/>
      <c r="C8" s="36" t="str">
        <f>"リベラ　デイビット"</f>
        <v>リベラ　デイビット</v>
      </c>
      <c r="E8" s="105">
        <v>6</v>
      </c>
      <c r="F8" s="147"/>
      <c r="G8" s="36" t="str">
        <f>"山崎　小冬"</f>
        <v>山崎　小冬</v>
      </c>
      <c r="I8" s="105">
        <v>6</v>
      </c>
      <c r="J8" s="147"/>
      <c r="K8" s="36" t="str">
        <f>"加藤　花夏"</f>
        <v>加藤　花夏</v>
      </c>
    </row>
    <row r="9" spans="1:11" ht="20.100000000000001" customHeight="1" x14ac:dyDescent="0.15">
      <c r="A9" s="105">
        <v>7</v>
      </c>
      <c r="B9" s="147" t="str">
        <f t="shared" ref="B9" si="2">"大阪公立大学中百舌鳥支部"</f>
        <v>大阪公立大学中百舌鳥支部</v>
      </c>
      <c r="C9" s="36" t="str">
        <f>"井上　智暁"</f>
        <v>井上　智暁</v>
      </c>
      <c r="E9" s="105">
        <v>7</v>
      </c>
      <c r="F9" s="147"/>
      <c r="G9" s="36" t="str">
        <f>"渡部　遼太朗"</f>
        <v>渡部　遼太朗</v>
      </c>
      <c r="I9" s="105">
        <v>7</v>
      </c>
      <c r="J9" s="147"/>
      <c r="K9" s="36" t="str">
        <f>"亀井　芳乃"</f>
        <v>亀井　芳乃</v>
      </c>
    </row>
    <row r="10" spans="1:11" ht="20.100000000000001" customHeight="1" x14ac:dyDescent="0.15">
      <c r="A10" s="105">
        <v>8</v>
      </c>
      <c r="B10" s="147"/>
      <c r="C10" s="36" t="str">
        <f>"上野山　義人"</f>
        <v>上野山　義人</v>
      </c>
      <c r="E10" s="105">
        <v>8</v>
      </c>
      <c r="F10" s="147" t="str">
        <f t="shared" ref="F10" si="3">"立命館大学"</f>
        <v>立命館大学</v>
      </c>
      <c r="G10" s="36" t="str">
        <f>"大北　航"</f>
        <v>大北　航</v>
      </c>
      <c r="I10" s="105">
        <v>8</v>
      </c>
      <c r="J10" s="147"/>
      <c r="K10" s="36" t="str">
        <f>"木村　悠人"</f>
        <v>木村　悠人</v>
      </c>
    </row>
    <row r="11" spans="1:11" ht="20.100000000000001" customHeight="1" x14ac:dyDescent="0.15">
      <c r="A11" s="105">
        <v>9</v>
      </c>
      <c r="B11" s="147"/>
      <c r="C11" s="36" t="str">
        <f>"加藤　恵和"</f>
        <v>加藤　恵和</v>
      </c>
      <c r="E11" s="105">
        <v>9</v>
      </c>
      <c r="F11" s="147"/>
      <c r="G11" s="36" t="str">
        <f>"加藤　由弥"</f>
        <v>加藤　由弥</v>
      </c>
      <c r="I11" s="105">
        <v>9</v>
      </c>
      <c r="J11" s="147"/>
      <c r="K11" s="36" t="str">
        <f>"杉村　和羽"</f>
        <v>杉村　和羽</v>
      </c>
    </row>
    <row r="12" spans="1:11" ht="20.100000000000001" customHeight="1" x14ac:dyDescent="0.15">
      <c r="A12" s="105">
        <v>10</v>
      </c>
      <c r="B12" s="147"/>
      <c r="C12" s="36" t="str">
        <f>"木下　愛深"</f>
        <v>木下　愛深</v>
      </c>
      <c r="E12" s="105">
        <v>10</v>
      </c>
      <c r="F12" s="147"/>
      <c r="G12" s="36" t="str">
        <f>"木下　平受郎"</f>
        <v>木下　平受郎</v>
      </c>
      <c r="I12" s="105">
        <v>10</v>
      </c>
      <c r="J12" s="147"/>
      <c r="K12" s="36" t="str">
        <f>"田村　海翔"</f>
        <v>田村　海翔</v>
      </c>
    </row>
    <row r="13" spans="1:11" ht="20.100000000000001" customHeight="1" x14ac:dyDescent="0.15">
      <c r="A13" s="105">
        <v>11</v>
      </c>
      <c r="B13" s="147"/>
      <c r="C13" s="36" t="str">
        <f>"佐々木　瑠奈"</f>
        <v>佐々木　瑠奈</v>
      </c>
      <c r="E13" s="105">
        <v>11</v>
      </c>
      <c r="F13" s="147"/>
      <c r="G13" s="36" t="str">
        <f>"此田　彩沙"</f>
        <v>此田　彩沙</v>
      </c>
      <c r="I13" s="105">
        <v>11</v>
      </c>
      <c r="J13" s="147"/>
      <c r="K13" s="36" t="str">
        <f>"中村　奈央"</f>
        <v>中村　奈央</v>
      </c>
    </row>
    <row r="14" spans="1:11" ht="20.100000000000001" customHeight="1" x14ac:dyDescent="0.15">
      <c r="A14" s="105">
        <v>12</v>
      </c>
      <c r="B14" s="147"/>
      <c r="C14" s="36" t="str">
        <f>"鈴木　涼太"</f>
        <v>鈴木　涼太</v>
      </c>
      <c r="E14" s="105">
        <v>12</v>
      </c>
      <c r="F14" s="147"/>
      <c r="G14" s="36" t="str">
        <f>"沈　大儀"</f>
        <v>沈　大儀</v>
      </c>
      <c r="I14" s="105">
        <v>12</v>
      </c>
      <c r="J14" s="147"/>
      <c r="K14" s="36" t="str">
        <f>"橋本　旺寿"</f>
        <v>橋本　旺寿</v>
      </c>
    </row>
    <row r="15" spans="1:11" ht="20.100000000000001" customHeight="1" x14ac:dyDescent="0.15">
      <c r="A15" s="105">
        <v>13</v>
      </c>
      <c r="B15" s="147"/>
      <c r="C15" s="36" t="str">
        <f>"立入　成明"</f>
        <v>立入　成明</v>
      </c>
      <c r="E15" s="105">
        <v>13</v>
      </c>
      <c r="F15" s="147"/>
      <c r="G15" s="36" t="str">
        <f>"東野　令"</f>
        <v>東野　令</v>
      </c>
      <c r="I15" s="105">
        <v>13</v>
      </c>
      <c r="J15" s="147"/>
      <c r="K15" s="36" t="str">
        <f>"藤本　彰真"</f>
        <v>藤本　彰真</v>
      </c>
    </row>
    <row r="16" spans="1:11" ht="20.100000000000001" customHeight="1" x14ac:dyDescent="0.15">
      <c r="A16" s="105">
        <v>14</v>
      </c>
      <c r="B16" s="147"/>
      <c r="C16" s="36" t="str">
        <f>"西尾　和真"</f>
        <v>西尾　和真</v>
      </c>
      <c r="E16" s="105">
        <v>14</v>
      </c>
      <c r="F16" s="147"/>
      <c r="G16" s="36" t="str">
        <f>"廣瀬　駿翔"</f>
        <v>廣瀬　駿翔</v>
      </c>
      <c r="I16" s="105">
        <v>14</v>
      </c>
      <c r="J16" s="147"/>
      <c r="K16" s="36" t="str">
        <f>"前　陽大"</f>
        <v>前　陽大</v>
      </c>
    </row>
    <row r="17" spans="1:11" ht="20.100000000000001" customHeight="1" x14ac:dyDescent="0.15">
      <c r="A17" s="105">
        <v>15</v>
      </c>
      <c r="B17" s="147"/>
      <c r="C17" s="36" t="str">
        <f>"西村　樹"</f>
        <v>西村　樹</v>
      </c>
      <c r="E17" s="105">
        <v>15</v>
      </c>
      <c r="F17" s="147"/>
      <c r="G17" s="36" t="str">
        <f>"宮本　遼仙"</f>
        <v>宮本　遼仙</v>
      </c>
      <c r="I17" s="105">
        <v>15</v>
      </c>
      <c r="J17" s="147"/>
      <c r="K17" s="36" t="str">
        <f>"松田　龍人"</f>
        <v>松田　龍人</v>
      </c>
    </row>
    <row r="18" spans="1:11" ht="20.100000000000001" customHeight="1" x14ac:dyDescent="0.15">
      <c r="A18" s="105">
        <v>16</v>
      </c>
      <c r="B18" s="147"/>
      <c r="C18" s="36" t="str">
        <f>"登　大二郎"</f>
        <v>登　大二郎</v>
      </c>
      <c r="E18" s="105">
        <v>16</v>
      </c>
      <c r="F18" s="147"/>
      <c r="G18" s="36" t="str">
        <f>"山崎　昴"</f>
        <v>山崎　昴</v>
      </c>
      <c r="I18" s="105">
        <v>16</v>
      </c>
      <c r="J18" s="147"/>
      <c r="K18" s="36" t="str">
        <f>"安田　泰庸"</f>
        <v>安田　泰庸</v>
      </c>
    </row>
    <row r="19" spans="1:11" ht="20.100000000000001" customHeight="1" x14ac:dyDescent="0.15">
      <c r="A19" s="105">
        <v>17</v>
      </c>
      <c r="B19" s="147"/>
      <c r="C19" s="36" t="str">
        <f>"原田　慈晃"</f>
        <v>原田　慈晃</v>
      </c>
      <c r="E19" s="105">
        <v>17</v>
      </c>
      <c r="F19" s="147"/>
      <c r="G19" s="36" t="str">
        <f>"魯　庭宇"</f>
        <v>魯　庭宇</v>
      </c>
      <c r="I19" s="105">
        <v>17</v>
      </c>
      <c r="J19" s="147"/>
      <c r="K19" s="36" t="str">
        <f>"矢野　謙心"</f>
        <v>矢野　謙心</v>
      </c>
    </row>
    <row r="20" spans="1:11" ht="20.100000000000001" customHeight="1" x14ac:dyDescent="0.15">
      <c r="A20" s="105">
        <v>18</v>
      </c>
      <c r="B20" s="147"/>
      <c r="C20" s="36" t="str">
        <f>"原田　梁太"</f>
        <v>原田　梁太</v>
      </c>
      <c r="E20" s="105">
        <v>18</v>
      </c>
      <c r="F20" s="106" t="str">
        <f>"龍谷大学"</f>
        <v>龍谷大学</v>
      </c>
      <c r="G20" s="36" t="str">
        <f>"石川　龍"</f>
        <v>石川　龍</v>
      </c>
      <c r="I20" s="105">
        <v>18</v>
      </c>
      <c r="J20" s="147"/>
      <c r="K20" s="36" t="str">
        <f>"横田　衣莉香"</f>
        <v>横田　衣莉香</v>
      </c>
    </row>
    <row r="21" spans="1:11" ht="20.100000000000001" customHeight="1" x14ac:dyDescent="0.15">
      <c r="A21" s="105">
        <v>19</v>
      </c>
      <c r="B21" s="147"/>
      <c r="C21" s="36" t="str">
        <f>"松田　りんどう"</f>
        <v>松田　りんどう</v>
      </c>
      <c r="E21" s="105">
        <v>19</v>
      </c>
      <c r="F21" s="106" t="str">
        <f>"伊都中央高校"</f>
        <v>伊都中央高校</v>
      </c>
      <c r="G21" s="36" t="str">
        <f>"岸田　珠侑"</f>
        <v>岸田　珠侑</v>
      </c>
      <c r="I21" s="105">
        <v>19</v>
      </c>
      <c r="J21" s="147" t="str">
        <f t="shared" ref="J21" si="4">"関西福祉科学大学高校"</f>
        <v>関西福祉科学大学高校</v>
      </c>
      <c r="K21" s="36" t="str">
        <f>"上野　一颯"</f>
        <v>上野　一颯</v>
      </c>
    </row>
    <row r="22" spans="1:11" ht="20.100000000000001" customHeight="1" x14ac:dyDescent="0.15">
      <c r="A22" s="105">
        <v>20</v>
      </c>
      <c r="B22" s="147"/>
      <c r="C22" s="36" t="str">
        <f>"湊　大哉"</f>
        <v>湊　大哉</v>
      </c>
      <c r="E22" s="105">
        <v>20</v>
      </c>
      <c r="F22" s="147" t="str">
        <f>"今宮工科高校"</f>
        <v>今宮工科高校</v>
      </c>
      <c r="G22" s="36" t="str">
        <f>"新屋　斡"</f>
        <v>新屋　斡</v>
      </c>
      <c r="I22" s="105">
        <v>20</v>
      </c>
      <c r="J22" s="147"/>
      <c r="K22" s="36" t="str">
        <f>"緒方　歩"</f>
        <v>緒方　歩</v>
      </c>
    </row>
    <row r="23" spans="1:11" ht="20.100000000000001" customHeight="1" x14ac:dyDescent="0.15">
      <c r="A23" s="105">
        <v>21</v>
      </c>
      <c r="B23" s="147"/>
      <c r="C23" s="36" t="str">
        <f>"宮本　知隆"</f>
        <v>宮本　知隆</v>
      </c>
      <c r="E23" s="105">
        <v>21</v>
      </c>
      <c r="F23" s="147"/>
      <c r="G23" s="36" t="str">
        <f>"西村　寛世"</f>
        <v>西村　寛世</v>
      </c>
      <c r="I23" s="105">
        <v>21</v>
      </c>
      <c r="J23" s="147"/>
      <c r="K23" s="36" t="str">
        <f>"川久保　柚希"</f>
        <v>川久保　柚希</v>
      </c>
    </row>
    <row r="24" spans="1:11" ht="20.100000000000001" customHeight="1" x14ac:dyDescent="0.15">
      <c r="A24" s="105">
        <v>22</v>
      </c>
      <c r="B24" s="147" t="str">
        <f>"大阪産業大学"</f>
        <v>大阪産業大学</v>
      </c>
      <c r="C24" s="36" t="str">
        <f>"有富　颯志"</f>
        <v>有富　颯志</v>
      </c>
      <c r="E24" s="105">
        <v>22</v>
      </c>
      <c r="F24" s="147"/>
      <c r="G24" s="36" t="str">
        <f>"三原　暖"</f>
        <v>三原　暖</v>
      </c>
      <c r="I24" s="105">
        <v>22</v>
      </c>
      <c r="J24" s="147"/>
      <c r="K24" s="36" t="str">
        <f>"川原　璃々"</f>
        <v>川原　璃々</v>
      </c>
    </row>
    <row r="25" spans="1:11" ht="20.100000000000001" customHeight="1" x14ac:dyDescent="0.15">
      <c r="A25" s="105">
        <v>23</v>
      </c>
      <c r="B25" s="147"/>
      <c r="C25" s="36" t="str">
        <f>"岩滝　祐也"</f>
        <v>岩滝　祐也</v>
      </c>
      <c r="E25" s="105">
        <v>23</v>
      </c>
      <c r="F25" s="147"/>
      <c r="G25" s="36" t="str">
        <f>"宮森　涼輔"</f>
        <v>宮森　涼輔</v>
      </c>
      <c r="I25" s="105">
        <v>23</v>
      </c>
      <c r="J25" s="147"/>
      <c r="K25" s="36" t="str">
        <f>"小林　夢來"</f>
        <v>小林　夢來</v>
      </c>
    </row>
    <row r="26" spans="1:11" ht="20.100000000000001" customHeight="1" x14ac:dyDescent="0.15">
      <c r="A26" s="105">
        <v>24</v>
      </c>
      <c r="B26" s="147"/>
      <c r="C26" s="36" t="str">
        <f>"柴田　漱太"</f>
        <v>柴田　漱太</v>
      </c>
      <c r="E26" s="105">
        <v>24</v>
      </c>
      <c r="F26" s="147"/>
      <c r="G26" s="36" t="str">
        <f>"藪中　瑠那"</f>
        <v>藪中　瑠那</v>
      </c>
      <c r="I26" s="105">
        <v>24</v>
      </c>
      <c r="J26" s="147"/>
      <c r="K26" s="36" t="str">
        <f>"坂田　桃愛"</f>
        <v>坂田　桃愛</v>
      </c>
    </row>
    <row r="27" spans="1:11" ht="20.100000000000001" customHeight="1" x14ac:dyDescent="0.15">
      <c r="A27" s="105">
        <v>25</v>
      </c>
      <c r="B27" s="147"/>
      <c r="C27" s="36" t="str">
        <f>"杉本　大二朗"</f>
        <v>杉本　大二朗</v>
      </c>
      <c r="E27" s="105">
        <v>25</v>
      </c>
      <c r="F27" s="147" t="str">
        <f t="shared" ref="F27" si="5">"大阪高校"</f>
        <v>大阪高校</v>
      </c>
      <c r="G27" s="36" t="str">
        <f>"井上　大輔"</f>
        <v>井上　大輔</v>
      </c>
      <c r="I27" s="105">
        <v>25</v>
      </c>
      <c r="J27" s="147"/>
      <c r="K27" s="36" t="str">
        <f>"嶋田　有起"</f>
        <v>嶋田　有起</v>
      </c>
    </row>
    <row r="28" spans="1:11" ht="20.100000000000001" customHeight="1" x14ac:dyDescent="0.15">
      <c r="A28" s="105">
        <v>26</v>
      </c>
      <c r="B28" s="147" t="str">
        <f>"関西外国語大学"</f>
        <v>関西外国語大学</v>
      </c>
      <c r="C28" s="36" t="str">
        <f>"勝浦　瑶聖"</f>
        <v>勝浦　瑶聖</v>
      </c>
      <c r="E28" s="105">
        <v>26</v>
      </c>
      <c r="F28" s="147"/>
      <c r="G28" s="36" t="str">
        <f>"小寺　彗心"</f>
        <v>小寺　彗心</v>
      </c>
      <c r="I28" s="105">
        <v>26</v>
      </c>
      <c r="J28" s="147"/>
      <c r="K28" s="36" t="str">
        <f>"橘　結衣"</f>
        <v>橘　結衣</v>
      </c>
    </row>
    <row r="29" spans="1:11" ht="20.100000000000001" customHeight="1" x14ac:dyDescent="0.15">
      <c r="A29" s="105">
        <v>27</v>
      </c>
      <c r="B29" s="147"/>
      <c r="C29" s="36" t="str">
        <f>"藤田　光世"</f>
        <v>藤田　光世</v>
      </c>
      <c r="E29" s="105">
        <v>27</v>
      </c>
      <c r="F29" s="147"/>
      <c r="G29" s="36" t="str">
        <f>"里見　僚"</f>
        <v>里見　僚</v>
      </c>
      <c r="I29" s="105">
        <v>27</v>
      </c>
      <c r="J29" s="147"/>
      <c r="K29" s="36" t="str">
        <f>"樋口　優衣"</f>
        <v>樋口　優衣</v>
      </c>
    </row>
    <row r="30" spans="1:11" ht="20.100000000000001" customHeight="1" x14ac:dyDescent="0.15">
      <c r="A30" s="105">
        <v>28</v>
      </c>
      <c r="B30" s="147"/>
      <c r="C30" s="36" t="str">
        <f>"山口　龍斗"</f>
        <v>山口　龍斗</v>
      </c>
      <c r="E30" s="105">
        <v>28</v>
      </c>
      <c r="F30" s="147"/>
      <c r="G30" s="36" t="str">
        <f>"永井　康誠"</f>
        <v>永井　康誠</v>
      </c>
      <c r="I30" s="105">
        <v>28</v>
      </c>
      <c r="J30" s="147"/>
      <c r="K30" s="36" t="str">
        <f>"森本　颯斗"</f>
        <v>森本　颯斗</v>
      </c>
    </row>
    <row r="31" spans="1:11" ht="20.100000000000001" customHeight="1" x14ac:dyDescent="0.15">
      <c r="A31" s="105">
        <v>29</v>
      </c>
      <c r="B31" s="147" t="str">
        <f>"関西大学"</f>
        <v>関西大学</v>
      </c>
      <c r="C31" s="36" t="str">
        <f>"赤山　巧光"</f>
        <v>赤山　巧光</v>
      </c>
      <c r="E31" s="105">
        <v>29</v>
      </c>
      <c r="F31" s="147"/>
      <c r="G31" s="36" t="str">
        <f>"西田　喜翔"</f>
        <v>西田　喜翔</v>
      </c>
      <c r="I31" s="105">
        <v>29</v>
      </c>
      <c r="J31" s="147"/>
      <c r="K31" s="36" t="str">
        <f>"柳川　賢斗"</f>
        <v>柳川　賢斗</v>
      </c>
    </row>
    <row r="32" spans="1:11" ht="20.100000000000001" customHeight="1" x14ac:dyDescent="0.15">
      <c r="A32" s="105">
        <v>30</v>
      </c>
      <c r="B32" s="147"/>
      <c r="C32" s="36" t="str">
        <f>"上阪　麟太郎"</f>
        <v>上阪　麟太郎</v>
      </c>
      <c r="E32" s="105">
        <v>30</v>
      </c>
      <c r="F32" s="147"/>
      <c r="G32" s="36" t="str">
        <f>"平岡　祐良"</f>
        <v>平岡　祐良</v>
      </c>
      <c r="I32" s="105">
        <v>30</v>
      </c>
      <c r="J32" s="147"/>
      <c r="K32" s="36" t="str">
        <f>"山本　帆乃香"</f>
        <v>山本　帆乃香</v>
      </c>
    </row>
    <row r="33" spans="1:11" ht="20.100000000000001" customHeight="1" x14ac:dyDescent="0.15">
      <c r="A33" s="105">
        <v>31</v>
      </c>
      <c r="B33" s="147"/>
      <c r="C33" s="36" t="str">
        <f>"澤　夕輝"</f>
        <v>澤　夕輝</v>
      </c>
      <c r="E33" s="105">
        <v>31</v>
      </c>
      <c r="F33" s="147" t="str">
        <f>"大阪商業大学堺高校"</f>
        <v>大阪商業大学堺高校</v>
      </c>
      <c r="G33" s="36" t="str">
        <f>"大沼　絆"</f>
        <v>大沼　絆</v>
      </c>
      <c r="I33" s="105">
        <v>31</v>
      </c>
      <c r="J33" s="147" t="str">
        <f t="shared" ref="J33" si="6">"清風高校"</f>
        <v>清風高校</v>
      </c>
      <c r="K33" s="36" t="str">
        <f>"粟村　宗一郎"</f>
        <v>粟村　宗一郎</v>
      </c>
    </row>
    <row r="34" spans="1:11" ht="20.100000000000001" customHeight="1" x14ac:dyDescent="0.15">
      <c r="A34" s="105">
        <v>32</v>
      </c>
      <c r="B34" s="147"/>
      <c r="C34" s="36" t="str">
        <f>"髙橋　遼汰郎"</f>
        <v>髙橋　遼汰郎</v>
      </c>
      <c r="E34" s="105">
        <v>32</v>
      </c>
      <c r="F34" s="147"/>
      <c r="G34" s="36" t="str">
        <f>"川﨑　瑛太"</f>
        <v>川﨑　瑛太</v>
      </c>
      <c r="I34" s="105">
        <v>32</v>
      </c>
      <c r="J34" s="147"/>
      <c r="K34" s="36" t="str">
        <f>"井上　遥馬"</f>
        <v>井上　遥馬</v>
      </c>
    </row>
    <row r="35" spans="1:11" ht="20.100000000000001" customHeight="1" x14ac:dyDescent="0.15">
      <c r="A35" s="105">
        <v>33</v>
      </c>
      <c r="B35" s="147" t="str">
        <f>"関西学院大学"</f>
        <v>関西学院大学</v>
      </c>
      <c r="C35" s="36" t="str">
        <f>"川本　修斗"</f>
        <v>川本　修斗</v>
      </c>
      <c r="E35" s="105">
        <v>33</v>
      </c>
      <c r="F35" s="147"/>
      <c r="G35" s="36" t="str">
        <f>"小園　悠太"</f>
        <v>小園　悠太</v>
      </c>
      <c r="I35" s="105">
        <v>33</v>
      </c>
      <c r="J35" s="147"/>
      <c r="K35" s="36" t="str">
        <f>"岡田　蒼生"</f>
        <v>岡田　蒼生</v>
      </c>
    </row>
    <row r="36" spans="1:11" ht="20.100000000000001" customHeight="1" x14ac:dyDescent="0.15">
      <c r="A36" s="105">
        <v>34</v>
      </c>
      <c r="B36" s="147"/>
      <c r="C36" s="36" t="str">
        <f>"小松　佳太郎"</f>
        <v>小松　佳太郎</v>
      </c>
      <c r="E36" s="105">
        <v>34</v>
      </c>
      <c r="F36" s="147"/>
      <c r="G36" s="36" t="str">
        <f>"成田　一樹"</f>
        <v>成田　一樹</v>
      </c>
      <c r="I36" s="105">
        <v>34</v>
      </c>
      <c r="J36" s="147"/>
      <c r="K36" s="36" t="str">
        <f>"鐘築　信也"</f>
        <v>鐘築　信也</v>
      </c>
    </row>
    <row r="37" spans="1:11" ht="20.100000000000001" customHeight="1" x14ac:dyDescent="0.15">
      <c r="A37" s="105">
        <v>35</v>
      </c>
      <c r="B37" s="147"/>
      <c r="C37" s="36" t="str">
        <f>"白川　奏"</f>
        <v>白川　奏</v>
      </c>
      <c r="E37" s="105">
        <v>35</v>
      </c>
      <c r="F37" s="147" t="str">
        <f>"三密会"</f>
        <v>三密会</v>
      </c>
      <c r="G37" s="36" t="str">
        <f>"石原　美桜"</f>
        <v>石原　美桜</v>
      </c>
      <c r="I37" s="105">
        <v>35</v>
      </c>
      <c r="J37" s="147"/>
      <c r="K37" s="36" t="str">
        <f>"嶋本　逞"</f>
        <v>嶋本　逞</v>
      </c>
    </row>
    <row r="38" spans="1:11" ht="20.100000000000001" customHeight="1" x14ac:dyDescent="0.15">
      <c r="A38" s="105">
        <v>36</v>
      </c>
      <c r="B38" s="147"/>
      <c r="C38" s="36" t="str">
        <f>"平出　恵"</f>
        <v>平出　恵</v>
      </c>
      <c r="E38" s="105">
        <v>36</v>
      </c>
      <c r="F38" s="147"/>
      <c r="G38" s="36" t="str">
        <f>"岡田　栄樹"</f>
        <v>岡田　栄樹</v>
      </c>
      <c r="I38" s="105">
        <v>36</v>
      </c>
      <c r="J38" s="147"/>
      <c r="K38" s="36" t="str">
        <f>"周子　高尚"</f>
        <v>周子　高尚</v>
      </c>
    </row>
    <row r="39" spans="1:11" ht="20.100000000000001" customHeight="1" x14ac:dyDescent="0.15">
      <c r="A39" s="105">
        <v>37</v>
      </c>
      <c r="B39" s="147" t="str">
        <f t="shared" ref="B39" si="7">"京都産業大学"</f>
        <v>京都産業大学</v>
      </c>
      <c r="C39" s="36" t="str">
        <f>"大原　佑心"</f>
        <v>大原　佑心</v>
      </c>
      <c r="E39" s="105">
        <v>37</v>
      </c>
      <c r="F39" s="106" t="str">
        <f>"真武館"</f>
        <v>真武館</v>
      </c>
      <c r="G39" s="36" t="str">
        <f>"岡本　凌成"</f>
        <v>岡本　凌成</v>
      </c>
      <c r="I39" s="105">
        <v>37</v>
      </c>
      <c r="J39" s="147"/>
      <c r="K39" s="36" t="str">
        <f>"中村　悠力"</f>
        <v>中村　悠力</v>
      </c>
    </row>
    <row r="40" spans="1:11" ht="20.100000000000001" customHeight="1" x14ac:dyDescent="0.15">
      <c r="A40" s="105">
        <v>38</v>
      </c>
      <c r="B40" s="147"/>
      <c r="C40" s="36" t="str">
        <f>"小川　紗英"</f>
        <v>小川　紗英</v>
      </c>
      <c r="E40" s="105">
        <v>38</v>
      </c>
      <c r="F40" s="147" t="str">
        <f>"吹田市日本拳法連盟"</f>
        <v>吹田市日本拳法連盟</v>
      </c>
      <c r="G40" s="36" t="str">
        <f>"坂田　晄一"</f>
        <v>坂田　晄一</v>
      </c>
      <c r="I40" s="105">
        <v>38</v>
      </c>
      <c r="J40" s="147"/>
      <c r="K40" s="36" t="str">
        <f>"二宮　誠敬"</f>
        <v>二宮　誠敬</v>
      </c>
    </row>
    <row r="41" spans="1:11" ht="20.100000000000001" customHeight="1" x14ac:dyDescent="0.15">
      <c r="A41" s="105">
        <v>39</v>
      </c>
      <c r="B41" s="147"/>
      <c r="C41" s="36" t="str">
        <f>"榊山　晃平"</f>
        <v>榊山　晃平</v>
      </c>
      <c r="E41" s="105">
        <v>39</v>
      </c>
      <c r="F41" s="147"/>
      <c r="G41" s="36" t="str">
        <f>"田﨑　風雅"</f>
        <v>田﨑　風雅</v>
      </c>
      <c r="I41" s="105">
        <v>39</v>
      </c>
      <c r="J41" s="147"/>
      <c r="K41" s="36" t="str">
        <f>"藤田　泰成"</f>
        <v>藤田　泰成</v>
      </c>
    </row>
    <row r="42" spans="1:11" ht="20.100000000000001" customHeight="1" x14ac:dyDescent="0.15">
      <c r="A42" s="105">
        <v>40</v>
      </c>
      <c r="B42" s="147"/>
      <c r="C42" s="36" t="str">
        <f>"須田　晃太"</f>
        <v>須田　晃太</v>
      </c>
      <c r="E42" s="105">
        <v>40</v>
      </c>
      <c r="F42" s="147"/>
      <c r="G42" s="36" t="str">
        <f>"野田　英哉"</f>
        <v>野田　英哉</v>
      </c>
      <c r="I42" s="105">
        <v>40</v>
      </c>
      <c r="J42" s="147"/>
      <c r="K42" s="36" t="str">
        <f>"山形　和輝"</f>
        <v>山形　和輝</v>
      </c>
    </row>
    <row r="43" spans="1:11" ht="20.100000000000001" customHeight="1" x14ac:dyDescent="0.15">
      <c r="A43" s="105">
        <v>41</v>
      </c>
      <c r="B43" s="147"/>
      <c r="C43" s="36" t="str">
        <f>"長谷川　優介"</f>
        <v>長谷川　優介</v>
      </c>
      <c r="E43" s="105">
        <v>41</v>
      </c>
      <c r="F43" s="147"/>
      <c r="G43" s="36" t="str">
        <f>"柳沢　秀美"</f>
        <v>柳沢　秀美</v>
      </c>
      <c r="I43" s="105">
        <v>41</v>
      </c>
      <c r="J43" s="147"/>
      <c r="K43" s="36" t="str">
        <f>"山道　咲友"</f>
        <v>山道　咲友</v>
      </c>
    </row>
    <row r="44" spans="1:11" ht="20.100000000000001" customHeight="1" x14ac:dyDescent="0.15">
      <c r="A44" s="105">
        <v>42</v>
      </c>
      <c r="B44" s="147"/>
      <c r="C44" s="36" t="str">
        <f>"矢倉　綾音"</f>
        <v>矢倉　綾音</v>
      </c>
      <c r="E44" s="105">
        <v>42</v>
      </c>
      <c r="F44" s="147"/>
      <c r="G44" s="36" t="str">
        <f>"吉本　衣里"</f>
        <v>吉本　衣里</v>
      </c>
      <c r="I44" s="105">
        <v>42</v>
      </c>
      <c r="J44" s="147"/>
      <c r="K44" s="36" t="str">
        <f>"若杉　舞翔"</f>
        <v>若杉　舞翔</v>
      </c>
    </row>
    <row r="45" spans="1:11" ht="20.100000000000001" customHeight="1" x14ac:dyDescent="0.15">
      <c r="A45" s="105">
        <v>43</v>
      </c>
      <c r="B45" s="147"/>
      <c r="C45" s="36" t="str">
        <f>"山本　知輝"</f>
        <v>山本　知輝</v>
      </c>
      <c r="E45" s="105">
        <v>43</v>
      </c>
      <c r="F45" s="147" t="str">
        <f>"大道"</f>
        <v>大道</v>
      </c>
      <c r="G45" s="36" t="str">
        <f>"後藤　琥珀"</f>
        <v>後藤　琥珀</v>
      </c>
      <c r="I45" s="105">
        <v>43</v>
      </c>
      <c r="J45" s="147" t="str">
        <f>"奈良南高校"</f>
        <v>奈良南高校</v>
      </c>
      <c r="K45" s="36" t="str">
        <f>"竹村　萌生"</f>
        <v>竹村　萌生</v>
      </c>
    </row>
    <row r="46" spans="1:11" ht="20.100000000000001" customHeight="1" x14ac:dyDescent="0.15">
      <c r="A46" s="105">
        <v>44</v>
      </c>
      <c r="B46" s="147" t="str">
        <f>"神戸大学"</f>
        <v>神戸大学</v>
      </c>
      <c r="C46" s="36" t="str">
        <f>"城野　陽向"</f>
        <v>城野　陽向</v>
      </c>
      <c r="E46" s="105">
        <v>44</v>
      </c>
      <c r="F46" s="147"/>
      <c r="G46" s="36" t="str">
        <f>"中島　蒼"</f>
        <v>中島　蒼</v>
      </c>
      <c r="I46" s="105">
        <v>44</v>
      </c>
      <c r="J46" s="147"/>
      <c r="K46" s="36" t="str">
        <f>"中島　楓汰"</f>
        <v>中島　楓汰</v>
      </c>
    </row>
    <row r="47" spans="1:11" ht="20.100000000000001" customHeight="1" x14ac:dyDescent="0.15">
      <c r="A47" s="105">
        <v>45</v>
      </c>
      <c r="B47" s="147"/>
      <c r="C47" s="36" t="str">
        <f>"薮田　泰佑"</f>
        <v>薮田　泰佑</v>
      </c>
      <c r="E47" s="105">
        <v>45</v>
      </c>
      <c r="F47" s="147"/>
      <c r="G47" s="36" t="str">
        <f>"濱口　佐輔"</f>
        <v>濱口　佐輔</v>
      </c>
      <c r="I47" s="105">
        <v>45</v>
      </c>
      <c r="J47" s="147"/>
      <c r="K47" s="36" t="str">
        <f>"向井　祐衣"</f>
        <v>向井　祐衣</v>
      </c>
    </row>
    <row r="48" spans="1:11" ht="20.100000000000001" customHeight="1" x14ac:dyDescent="0.15">
      <c r="A48" s="105">
        <v>46</v>
      </c>
      <c r="B48" s="147" t="str">
        <f>"守口市日本拳法連盟"</f>
        <v>守口市日本拳法連盟</v>
      </c>
      <c r="C48" s="36" t="str">
        <f>"坂井　哲朗"</f>
        <v>坂井　哲朗</v>
      </c>
      <c r="E48" s="105">
        <v>46</v>
      </c>
      <c r="F48" s="147"/>
      <c r="G48" s="36" t="str">
        <f>"森尾　優月"</f>
        <v>森尾　優月</v>
      </c>
      <c r="I48" s="105">
        <v>46</v>
      </c>
      <c r="J48" s="147" t="str">
        <f>"桃山学院高校"</f>
        <v>桃山学院高校</v>
      </c>
      <c r="K48" s="36" t="str">
        <f>"大上　太輝"</f>
        <v>大上　太輝</v>
      </c>
    </row>
    <row r="49" spans="1:11" ht="20.100000000000001" customHeight="1" x14ac:dyDescent="0.15">
      <c r="A49" s="105">
        <v>47</v>
      </c>
      <c r="B49" s="147"/>
      <c r="C49" s="36" t="str">
        <f>"山形　侑聖"</f>
        <v>山形　侑聖</v>
      </c>
      <c r="E49" s="105">
        <v>47</v>
      </c>
      <c r="F49" s="106" t="str">
        <f>"西宮隗心会"</f>
        <v>西宮隗心会</v>
      </c>
      <c r="G49" s="36" t="str">
        <f>"大部　玄太郎"</f>
        <v>大部　玄太郎</v>
      </c>
      <c r="I49" s="105">
        <v>47</v>
      </c>
      <c r="J49" s="147"/>
      <c r="K49" s="36" t="str">
        <f>"佐々木　慶一郎"</f>
        <v>佐々木　慶一郎</v>
      </c>
    </row>
    <row r="50" spans="1:11" ht="20.100000000000001" customHeight="1" x14ac:dyDescent="0.15">
      <c r="A50" s="105">
        <v>48</v>
      </c>
      <c r="B50" s="147" t="str">
        <f>"龍皇会"</f>
        <v>龍皇会</v>
      </c>
      <c r="C50" s="36" t="str">
        <f>"中谷　龍星"</f>
        <v>中谷　龍星</v>
      </c>
      <c r="E50" s="105">
        <v>48</v>
      </c>
      <c r="F50" s="106" t="str">
        <f>"白虎会"</f>
        <v>白虎会</v>
      </c>
      <c r="G50" s="36" t="str">
        <f>"佐納　聡斗"</f>
        <v>佐納　聡斗</v>
      </c>
      <c r="I50" s="105">
        <v>48</v>
      </c>
      <c r="J50" s="147"/>
      <c r="K50" s="36" t="str">
        <f>"藤尾　朔人"</f>
        <v>藤尾　朔人</v>
      </c>
    </row>
    <row r="51" spans="1:11" ht="20.100000000000001" customHeight="1" x14ac:dyDescent="0.15">
      <c r="A51" s="105">
        <v>49</v>
      </c>
      <c r="B51" s="147"/>
      <c r="C51" s="36" t="str">
        <f>"西　史観"</f>
        <v>西　史観</v>
      </c>
      <c r="I51" s="105">
        <v>49</v>
      </c>
      <c r="J51" s="147"/>
      <c r="K51" s="36" t="str">
        <f>"藤原　涼奈"</f>
        <v>藤原　涼奈</v>
      </c>
    </row>
  </sheetData>
  <mergeCells count="27">
    <mergeCell ref="B50:B51"/>
    <mergeCell ref="J33:J44"/>
    <mergeCell ref="B35:B38"/>
    <mergeCell ref="F37:F38"/>
    <mergeCell ref="B39:B45"/>
    <mergeCell ref="F40:F44"/>
    <mergeCell ref="F45:F48"/>
    <mergeCell ref="J45:J47"/>
    <mergeCell ref="B46:B47"/>
    <mergeCell ref="B48:B49"/>
    <mergeCell ref="J48:J51"/>
    <mergeCell ref="B1:C1"/>
    <mergeCell ref="F1:G1"/>
    <mergeCell ref="J1:K1"/>
    <mergeCell ref="B3:B4"/>
    <mergeCell ref="F3:F9"/>
    <mergeCell ref="J3:J20"/>
    <mergeCell ref="B5:B8"/>
    <mergeCell ref="B9:B23"/>
    <mergeCell ref="F10:F19"/>
    <mergeCell ref="J21:J32"/>
    <mergeCell ref="F22:F26"/>
    <mergeCell ref="B24:B27"/>
    <mergeCell ref="F27:F32"/>
    <mergeCell ref="B28:B30"/>
    <mergeCell ref="B31:B34"/>
    <mergeCell ref="F33:F36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25" x14ac:dyDescent="0.15"/>
  <cols>
    <col min="1" max="1" width="18.7109375" style="24" bestFit="1" customWidth="1"/>
    <col min="2" max="2" width="11" style="24" bestFit="1" customWidth="1"/>
    <col min="3" max="3" width="13.5703125" style="24" bestFit="1" customWidth="1"/>
    <col min="4" max="4" width="8.5703125" style="24" bestFit="1" customWidth="1"/>
    <col min="5" max="256" width="9.140625" style="24"/>
    <col min="257" max="257" width="18.7109375" style="24" bestFit="1" customWidth="1"/>
    <col min="258" max="258" width="11" style="24" bestFit="1" customWidth="1"/>
    <col min="259" max="259" width="13.5703125" style="24" bestFit="1" customWidth="1"/>
    <col min="260" max="260" width="8.5703125" style="24" bestFit="1" customWidth="1"/>
    <col min="261" max="512" width="9.140625" style="24"/>
    <col min="513" max="513" width="18.7109375" style="24" bestFit="1" customWidth="1"/>
    <col min="514" max="514" width="11" style="24" bestFit="1" customWidth="1"/>
    <col min="515" max="515" width="13.5703125" style="24" bestFit="1" customWidth="1"/>
    <col min="516" max="516" width="8.5703125" style="24" bestFit="1" customWidth="1"/>
    <col min="517" max="768" width="9.140625" style="24"/>
    <col min="769" max="769" width="18.7109375" style="24" bestFit="1" customWidth="1"/>
    <col min="770" max="770" width="11" style="24" bestFit="1" customWidth="1"/>
    <col min="771" max="771" width="13.5703125" style="24" bestFit="1" customWidth="1"/>
    <col min="772" max="772" width="8.5703125" style="24" bestFit="1" customWidth="1"/>
    <col min="773" max="1024" width="9.140625" style="24"/>
    <col min="1025" max="1025" width="18.7109375" style="24" bestFit="1" customWidth="1"/>
    <col min="1026" max="1026" width="11" style="24" bestFit="1" customWidth="1"/>
    <col min="1027" max="1027" width="13.5703125" style="24" bestFit="1" customWidth="1"/>
    <col min="1028" max="1028" width="8.5703125" style="24" bestFit="1" customWidth="1"/>
    <col min="1029" max="1280" width="9.140625" style="24"/>
    <col min="1281" max="1281" width="18.7109375" style="24" bestFit="1" customWidth="1"/>
    <col min="1282" max="1282" width="11" style="24" bestFit="1" customWidth="1"/>
    <col min="1283" max="1283" width="13.5703125" style="24" bestFit="1" customWidth="1"/>
    <col min="1284" max="1284" width="8.5703125" style="24" bestFit="1" customWidth="1"/>
    <col min="1285" max="1536" width="9.140625" style="24"/>
    <col min="1537" max="1537" width="18.7109375" style="24" bestFit="1" customWidth="1"/>
    <col min="1538" max="1538" width="11" style="24" bestFit="1" customWidth="1"/>
    <col min="1539" max="1539" width="13.5703125" style="24" bestFit="1" customWidth="1"/>
    <col min="1540" max="1540" width="8.5703125" style="24" bestFit="1" customWidth="1"/>
    <col min="1541" max="1792" width="9.140625" style="24"/>
    <col min="1793" max="1793" width="18.7109375" style="24" bestFit="1" customWidth="1"/>
    <col min="1794" max="1794" width="11" style="24" bestFit="1" customWidth="1"/>
    <col min="1795" max="1795" width="13.5703125" style="24" bestFit="1" customWidth="1"/>
    <col min="1796" max="1796" width="8.5703125" style="24" bestFit="1" customWidth="1"/>
    <col min="1797" max="2048" width="9.140625" style="24"/>
    <col min="2049" max="2049" width="18.7109375" style="24" bestFit="1" customWidth="1"/>
    <col min="2050" max="2050" width="11" style="24" bestFit="1" customWidth="1"/>
    <col min="2051" max="2051" width="13.5703125" style="24" bestFit="1" customWidth="1"/>
    <col min="2052" max="2052" width="8.5703125" style="24" bestFit="1" customWidth="1"/>
    <col min="2053" max="2304" width="9.140625" style="24"/>
    <col min="2305" max="2305" width="18.7109375" style="24" bestFit="1" customWidth="1"/>
    <col min="2306" max="2306" width="11" style="24" bestFit="1" customWidth="1"/>
    <col min="2307" max="2307" width="13.5703125" style="24" bestFit="1" customWidth="1"/>
    <col min="2308" max="2308" width="8.5703125" style="24" bestFit="1" customWidth="1"/>
    <col min="2309" max="2560" width="9.140625" style="24"/>
    <col min="2561" max="2561" width="18.7109375" style="24" bestFit="1" customWidth="1"/>
    <col min="2562" max="2562" width="11" style="24" bestFit="1" customWidth="1"/>
    <col min="2563" max="2563" width="13.5703125" style="24" bestFit="1" customWidth="1"/>
    <col min="2564" max="2564" width="8.5703125" style="24" bestFit="1" customWidth="1"/>
    <col min="2565" max="2816" width="9.140625" style="24"/>
    <col min="2817" max="2817" width="18.7109375" style="24" bestFit="1" customWidth="1"/>
    <col min="2818" max="2818" width="11" style="24" bestFit="1" customWidth="1"/>
    <col min="2819" max="2819" width="13.5703125" style="24" bestFit="1" customWidth="1"/>
    <col min="2820" max="2820" width="8.5703125" style="24" bestFit="1" customWidth="1"/>
    <col min="2821" max="3072" width="9.140625" style="24"/>
    <col min="3073" max="3073" width="18.7109375" style="24" bestFit="1" customWidth="1"/>
    <col min="3074" max="3074" width="11" style="24" bestFit="1" customWidth="1"/>
    <col min="3075" max="3075" width="13.5703125" style="24" bestFit="1" customWidth="1"/>
    <col min="3076" max="3076" width="8.5703125" style="24" bestFit="1" customWidth="1"/>
    <col min="3077" max="3328" width="9.140625" style="24"/>
    <col min="3329" max="3329" width="18.7109375" style="24" bestFit="1" customWidth="1"/>
    <col min="3330" max="3330" width="11" style="24" bestFit="1" customWidth="1"/>
    <col min="3331" max="3331" width="13.5703125" style="24" bestFit="1" customWidth="1"/>
    <col min="3332" max="3332" width="8.5703125" style="24" bestFit="1" customWidth="1"/>
    <col min="3333" max="3584" width="9.140625" style="24"/>
    <col min="3585" max="3585" width="18.7109375" style="24" bestFit="1" customWidth="1"/>
    <col min="3586" max="3586" width="11" style="24" bestFit="1" customWidth="1"/>
    <col min="3587" max="3587" width="13.5703125" style="24" bestFit="1" customWidth="1"/>
    <col min="3588" max="3588" width="8.5703125" style="24" bestFit="1" customWidth="1"/>
    <col min="3589" max="3840" width="9.140625" style="24"/>
    <col min="3841" max="3841" width="18.7109375" style="24" bestFit="1" customWidth="1"/>
    <col min="3842" max="3842" width="11" style="24" bestFit="1" customWidth="1"/>
    <col min="3843" max="3843" width="13.5703125" style="24" bestFit="1" customWidth="1"/>
    <col min="3844" max="3844" width="8.5703125" style="24" bestFit="1" customWidth="1"/>
    <col min="3845" max="4096" width="9.140625" style="24"/>
    <col min="4097" max="4097" width="18.7109375" style="24" bestFit="1" customWidth="1"/>
    <col min="4098" max="4098" width="11" style="24" bestFit="1" customWidth="1"/>
    <col min="4099" max="4099" width="13.5703125" style="24" bestFit="1" customWidth="1"/>
    <col min="4100" max="4100" width="8.5703125" style="24" bestFit="1" customWidth="1"/>
    <col min="4101" max="4352" width="9.140625" style="24"/>
    <col min="4353" max="4353" width="18.7109375" style="24" bestFit="1" customWidth="1"/>
    <col min="4354" max="4354" width="11" style="24" bestFit="1" customWidth="1"/>
    <col min="4355" max="4355" width="13.5703125" style="24" bestFit="1" customWidth="1"/>
    <col min="4356" max="4356" width="8.5703125" style="24" bestFit="1" customWidth="1"/>
    <col min="4357" max="4608" width="9.140625" style="24"/>
    <col min="4609" max="4609" width="18.7109375" style="24" bestFit="1" customWidth="1"/>
    <col min="4610" max="4610" width="11" style="24" bestFit="1" customWidth="1"/>
    <col min="4611" max="4611" width="13.5703125" style="24" bestFit="1" customWidth="1"/>
    <col min="4612" max="4612" width="8.5703125" style="24" bestFit="1" customWidth="1"/>
    <col min="4613" max="4864" width="9.140625" style="24"/>
    <col min="4865" max="4865" width="18.7109375" style="24" bestFit="1" customWidth="1"/>
    <col min="4866" max="4866" width="11" style="24" bestFit="1" customWidth="1"/>
    <col min="4867" max="4867" width="13.5703125" style="24" bestFit="1" customWidth="1"/>
    <col min="4868" max="4868" width="8.5703125" style="24" bestFit="1" customWidth="1"/>
    <col min="4869" max="5120" width="9.140625" style="24"/>
    <col min="5121" max="5121" width="18.7109375" style="24" bestFit="1" customWidth="1"/>
    <col min="5122" max="5122" width="11" style="24" bestFit="1" customWidth="1"/>
    <col min="5123" max="5123" width="13.5703125" style="24" bestFit="1" customWidth="1"/>
    <col min="5124" max="5124" width="8.5703125" style="24" bestFit="1" customWidth="1"/>
    <col min="5125" max="5376" width="9.140625" style="24"/>
    <col min="5377" max="5377" width="18.7109375" style="24" bestFit="1" customWidth="1"/>
    <col min="5378" max="5378" width="11" style="24" bestFit="1" customWidth="1"/>
    <col min="5379" max="5379" width="13.5703125" style="24" bestFit="1" customWidth="1"/>
    <col min="5380" max="5380" width="8.5703125" style="24" bestFit="1" customWidth="1"/>
    <col min="5381" max="5632" width="9.140625" style="24"/>
    <col min="5633" max="5633" width="18.7109375" style="24" bestFit="1" customWidth="1"/>
    <col min="5634" max="5634" width="11" style="24" bestFit="1" customWidth="1"/>
    <col min="5635" max="5635" width="13.5703125" style="24" bestFit="1" customWidth="1"/>
    <col min="5636" max="5636" width="8.5703125" style="24" bestFit="1" customWidth="1"/>
    <col min="5637" max="5888" width="9.140625" style="24"/>
    <col min="5889" max="5889" width="18.7109375" style="24" bestFit="1" customWidth="1"/>
    <col min="5890" max="5890" width="11" style="24" bestFit="1" customWidth="1"/>
    <col min="5891" max="5891" width="13.5703125" style="24" bestFit="1" customWidth="1"/>
    <col min="5892" max="5892" width="8.5703125" style="24" bestFit="1" customWidth="1"/>
    <col min="5893" max="6144" width="9.140625" style="24"/>
    <col min="6145" max="6145" width="18.7109375" style="24" bestFit="1" customWidth="1"/>
    <col min="6146" max="6146" width="11" style="24" bestFit="1" customWidth="1"/>
    <col min="6147" max="6147" width="13.5703125" style="24" bestFit="1" customWidth="1"/>
    <col min="6148" max="6148" width="8.5703125" style="24" bestFit="1" customWidth="1"/>
    <col min="6149" max="6400" width="9.140625" style="24"/>
    <col min="6401" max="6401" width="18.7109375" style="24" bestFit="1" customWidth="1"/>
    <col min="6402" max="6402" width="11" style="24" bestFit="1" customWidth="1"/>
    <col min="6403" max="6403" width="13.5703125" style="24" bestFit="1" customWidth="1"/>
    <col min="6404" max="6404" width="8.5703125" style="24" bestFit="1" customWidth="1"/>
    <col min="6405" max="6656" width="9.140625" style="24"/>
    <col min="6657" max="6657" width="18.7109375" style="24" bestFit="1" customWidth="1"/>
    <col min="6658" max="6658" width="11" style="24" bestFit="1" customWidth="1"/>
    <col min="6659" max="6659" width="13.5703125" style="24" bestFit="1" customWidth="1"/>
    <col min="6660" max="6660" width="8.5703125" style="24" bestFit="1" customWidth="1"/>
    <col min="6661" max="6912" width="9.140625" style="24"/>
    <col min="6913" max="6913" width="18.7109375" style="24" bestFit="1" customWidth="1"/>
    <col min="6914" max="6914" width="11" style="24" bestFit="1" customWidth="1"/>
    <col min="6915" max="6915" width="13.5703125" style="24" bestFit="1" customWidth="1"/>
    <col min="6916" max="6916" width="8.5703125" style="24" bestFit="1" customWidth="1"/>
    <col min="6917" max="7168" width="9.140625" style="24"/>
    <col min="7169" max="7169" width="18.7109375" style="24" bestFit="1" customWidth="1"/>
    <col min="7170" max="7170" width="11" style="24" bestFit="1" customWidth="1"/>
    <col min="7171" max="7171" width="13.5703125" style="24" bestFit="1" customWidth="1"/>
    <col min="7172" max="7172" width="8.5703125" style="24" bestFit="1" customWidth="1"/>
    <col min="7173" max="7424" width="9.140625" style="24"/>
    <col min="7425" max="7425" width="18.7109375" style="24" bestFit="1" customWidth="1"/>
    <col min="7426" max="7426" width="11" style="24" bestFit="1" customWidth="1"/>
    <col min="7427" max="7427" width="13.5703125" style="24" bestFit="1" customWidth="1"/>
    <col min="7428" max="7428" width="8.5703125" style="24" bestFit="1" customWidth="1"/>
    <col min="7429" max="7680" width="9.140625" style="24"/>
    <col min="7681" max="7681" width="18.7109375" style="24" bestFit="1" customWidth="1"/>
    <col min="7682" max="7682" width="11" style="24" bestFit="1" customWidth="1"/>
    <col min="7683" max="7683" width="13.5703125" style="24" bestFit="1" customWidth="1"/>
    <col min="7684" max="7684" width="8.5703125" style="24" bestFit="1" customWidth="1"/>
    <col min="7685" max="7936" width="9.140625" style="24"/>
    <col min="7937" max="7937" width="18.7109375" style="24" bestFit="1" customWidth="1"/>
    <col min="7938" max="7938" width="11" style="24" bestFit="1" customWidth="1"/>
    <col min="7939" max="7939" width="13.5703125" style="24" bestFit="1" customWidth="1"/>
    <col min="7940" max="7940" width="8.5703125" style="24" bestFit="1" customWidth="1"/>
    <col min="7941" max="8192" width="9.140625" style="24"/>
    <col min="8193" max="8193" width="18.7109375" style="24" bestFit="1" customWidth="1"/>
    <col min="8194" max="8194" width="11" style="24" bestFit="1" customWidth="1"/>
    <col min="8195" max="8195" width="13.5703125" style="24" bestFit="1" customWidth="1"/>
    <col min="8196" max="8196" width="8.5703125" style="24" bestFit="1" customWidth="1"/>
    <col min="8197" max="8448" width="9.140625" style="24"/>
    <col min="8449" max="8449" width="18.7109375" style="24" bestFit="1" customWidth="1"/>
    <col min="8450" max="8450" width="11" style="24" bestFit="1" customWidth="1"/>
    <col min="8451" max="8451" width="13.5703125" style="24" bestFit="1" customWidth="1"/>
    <col min="8452" max="8452" width="8.5703125" style="24" bestFit="1" customWidth="1"/>
    <col min="8453" max="8704" width="9.140625" style="24"/>
    <col min="8705" max="8705" width="18.7109375" style="24" bestFit="1" customWidth="1"/>
    <col min="8706" max="8706" width="11" style="24" bestFit="1" customWidth="1"/>
    <col min="8707" max="8707" width="13.5703125" style="24" bestFit="1" customWidth="1"/>
    <col min="8708" max="8708" width="8.5703125" style="24" bestFit="1" customWidth="1"/>
    <col min="8709" max="8960" width="9.140625" style="24"/>
    <col min="8961" max="8961" width="18.7109375" style="24" bestFit="1" customWidth="1"/>
    <col min="8962" max="8962" width="11" style="24" bestFit="1" customWidth="1"/>
    <col min="8963" max="8963" width="13.5703125" style="24" bestFit="1" customWidth="1"/>
    <col min="8964" max="8964" width="8.5703125" style="24" bestFit="1" customWidth="1"/>
    <col min="8965" max="9216" width="9.140625" style="24"/>
    <col min="9217" max="9217" width="18.7109375" style="24" bestFit="1" customWidth="1"/>
    <col min="9218" max="9218" width="11" style="24" bestFit="1" customWidth="1"/>
    <col min="9219" max="9219" width="13.5703125" style="24" bestFit="1" customWidth="1"/>
    <col min="9220" max="9220" width="8.5703125" style="24" bestFit="1" customWidth="1"/>
    <col min="9221" max="9472" width="9.140625" style="24"/>
    <col min="9473" max="9473" width="18.7109375" style="24" bestFit="1" customWidth="1"/>
    <col min="9474" max="9474" width="11" style="24" bestFit="1" customWidth="1"/>
    <col min="9475" max="9475" width="13.5703125" style="24" bestFit="1" customWidth="1"/>
    <col min="9476" max="9476" width="8.5703125" style="24" bestFit="1" customWidth="1"/>
    <col min="9477" max="9728" width="9.140625" style="24"/>
    <col min="9729" max="9729" width="18.7109375" style="24" bestFit="1" customWidth="1"/>
    <col min="9730" max="9730" width="11" style="24" bestFit="1" customWidth="1"/>
    <col min="9731" max="9731" width="13.5703125" style="24" bestFit="1" customWidth="1"/>
    <col min="9732" max="9732" width="8.5703125" style="24" bestFit="1" customWidth="1"/>
    <col min="9733" max="9984" width="9.140625" style="24"/>
    <col min="9985" max="9985" width="18.7109375" style="24" bestFit="1" customWidth="1"/>
    <col min="9986" max="9986" width="11" style="24" bestFit="1" customWidth="1"/>
    <col min="9987" max="9987" width="13.5703125" style="24" bestFit="1" customWidth="1"/>
    <col min="9988" max="9988" width="8.5703125" style="24" bestFit="1" customWidth="1"/>
    <col min="9989" max="10240" width="9.140625" style="24"/>
    <col min="10241" max="10241" width="18.7109375" style="24" bestFit="1" customWidth="1"/>
    <col min="10242" max="10242" width="11" style="24" bestFit="1" customWidth="1"/>
    <col min="10243" max="10243" width="13.5703125" style="24" bestFit="1" customWidth="1"/>
    <col min="10244" max="10244" width="8.5703125" style="24" bestFit="1" customWidth="1"/>
    <col min="10245" max="10496" width="9.140625" style="24"/>
    <col min="10497" max="10497" width="18.7109375" style="24" bestFit="1" customWidth="1"/>
    <col min="10498" max="10498" width="11" style="24" bestFit="1" customWidth="1"/>
    <col min="10499" max="10499" width="13.5703125" style="24" bestFit="1" customWidth="1"/>
    <col min="10500" max="10500" width="8.5703125" style="24" bestFit="1" customWidth="1"/>
    <col min="10501" max="10752" width="9.140625" style="24"/>
    <col min="10753" max="10753" width="18.7109375" style="24" bestFit="1" customWidth="1"/>
    <col min="10754" max="10754" width="11" style="24" bestFit="1" customWidth="1"/>
    <col min="10755" max="10755" width="13.5703125" style="24" bestFit="1" customWidth="1"/>
    <col min="10756" max="10756" width="8.5703125" style="24" bestFit="1" customWidth="1"/>
    <col min="10757" max="11008" width="9.140625" style="24"/>
    <col min="11009" max="11009" width="18.7109375" style="24" bestFit="1" customWidth="1"/>
    <col min="11010" max="11010" width="11" style="24" bestFit="1" customWidth="1"/>
    <col min="11011" max="11011" width="13.5703125" style="24" bestFit="1" customWidth="1"/>
    <col min="11012" max="11012" width="8.5703125" style="24" bestFit="1" customWidth="1"/>
    <col min="11013" max="11264" width="9.140625" style="24"/>
    <col min="11265" max="11265" width="18.7109375" style="24" bestFit="1" customWidth="1"/>
    <col min="11266" max="11266" width="11" style="24" bestFit="1" customWidth="1"/>
    <col min="11267" max="11267" width="13.5703125" style="24" bestFit="1" customWidth="1"/>
    <col min="11268" max="11268" width="8.5703125" style="24" bestFit="1" customWidth="1"/>
    <col min="11269" max="11520" width="9.140625" style="24"/>
    <col min="11521" max="11521" width="18.7109375" style="24" bestFit="1" customWidth="1"/>
    <col min="11522" max="11522" width="11" style="24" bestFit="1" customWidth="1"/>
    <col min="11523" max="11523" width="13.5703125" style="24" bestFit="1" customWidth="1"/>
    <col min="11524" max="11524" width="8.5703125" style="24" bestFit="1" customWidth="1"/>
    <col min="11525" max="11776" width="9.140625" style="24"/>
    <col min="11777" max="11777" width="18.7109375" style="24" bestFit="1" customWidth="1"/>
    <col min="11778" max="11778" width="11" style="24" bestFit="1" customWidth="1"/>
    <col min="11779" max="11779" width="13.5703125" style="24" bestFit="1" customWidth="1"/>
    <col min="11780" max="11780" width="8.5703125" style="24" bestFit="1" customWidth="1"/>
    <col min="11781" max="12032" width="9.140625" style="24"/>
    <col min="12033" max="12033" width="18.7109375" style="24" bestFit="1" customWidth="1"/>
    <col min="12034" max="12034" width="11" style="24" bestFit="1" customWidth="1"/>
    <col min="12035" max="12035" width="13.5703125" style="24" bestFit="1" customWidth="1"/>
    <col min="12036" max="12036" width="8.5703125" style="24" bestFit="1" customWidth="1"/>
    <col min="12037" max="12288" width="9.140625" style="24"/>
    <col min="12289" max="12289" width="18.7109375" style="24" bestFit="1" customWidth="1"/>
    <col min="12290" max="12290" width="11" style="24" bestFit="1" customWidth="1"/>
    <col min="12291" max="12291" width="13.5703125" style="24" bestFit="1" customWidth="1"/>
    <col min="12292" max="12292" width="8.5703125" style="24" bestFit="1" customWidth="1"/>
    <col min="12293" max="12544" width="9.140625" style="24"/>
    <col min="12545" max="12545" width="18.7109375" style="24" bestFit="1" customWidth="1"/>
    <col min="12546" max="12546" width="11" style="24" bestFit="1" customWidth="1"/>
    <col min="12547" max="12547" width="13.5703125" style="24" bestFit="1" customWidth="1"/>
    <col min="12548" max="12548" width="8.5703125" style="24" bestFit="1" customWidth="1"/>
    <col min="12549" max="12800" width="9.140625" style="24"/>
    <col min="12801" max="12801" width="18.7109375" style="24" bestFit="1" customWidth="1"/>
    <col min="12802" max="12802" width="11" style="24" bestFit="1" customWidth="1"/>
    <col min="12803" max="12803" width="13.5703125" style="24" bestFit="1" customWidth="1"/>
    <col min="12804" max="12804" width="8.5703125" style="24" bestFit="1" customWidth="1"/>
    <col min="12805" max="13056" width="9.140625" style="24"/>
    <col min="13057" max="13057" width="18.7109375" style="24" bestFit="1" customWidth="1"/>
    <col min="13058" max="13058" width="11" style="24" bestFit="1" customWidth="1"/>
    <col min="13059" max="13059" width="13.5703125" style="24" bestFit="1" customWidth="1"/>
    <col min="13060" max="13060" width="8.5703125" style="24" bestFit="1" customWidth="1"/>
    <col min="13061" max="13312" width="9.140625" style="24"/>
    <col min="13313" max="13313" width="18.7109375" style="24" bestFit="1" customWidth="1"/>
    <col min="13314" max="13314" width="11" style="24" bestFit="1" customWidth="1"/>
    <col min="13315" max="13315" width="13.5703125" style="24" bestFit="1" customWidth="1"/>
    <col min="13316" max="13316" width="8.5703125" style="24" bestFit="1" customWidth="1"/>
    <col min="13317" max="13568" width="9.140625" style="24"/>
    <col min="13569" max="13569" width="18.7109375" style="24" bestFit="1" customWidth="1"/>
    <col min="13570" max="13570" width="11" style="24" bestFit="1" customWidth="1"/>
    <col min="13571" max="13571" width="13.5703125" style="24" bestFit="1" customWidth="1"/>
    <col min="13572" max="13572" width="8.5703125" style="24" bestFit="1" customWidth="1"/>
    <col min="13573" max="13824" width="9.140625" style="24"/>
    <col min="13825" max="13825" width="18.7109375" style="24" bestFit="1" customWidth="1"/>
    <col min="13826" max="13826" width="11" style="24" bestFit="1" customWidth="1"/>
    <col min="13827" max="13827" width="13.5703125" style="24" bestFit="1" customWidth="1"/>
    <col min="13828" max="13828" width="8.5703125" style="24" bestFit="1" customWidth="1"/>
    <col min="13829" max="14080" width="9.140625" style="24"/>
    <col min="14081" max="14081" width="18.7109375" style="24" bestFit="1" customWidth="1"/>
    <col min="14082" max="14082" width="11" style="24" bestFit="1" customWidth="1"/>
    <col min="14083" max="14083" width="13.5703125" style="24" bestFit="1" customWidth="1"/>
    <col min="14084" max="14084" width="8.5703125" style="24" bestFit="1" customWidth="1"/>
    <col min="14085" max="14336" width="9.140625" style="24"/>
    <col min="14337" max="14337" width="18.7109375" style="24" bestFit="1" customWidth="1"/>
    <col min="14338" max="14338" width="11" style="24" bestFit="1" customWidth="1"/>
    <col min="14339" max="14339" width="13.5703125" style="24" bestFit="1" customWidth="1"/>
    <col min="14340" max="14340" width="8.5703125" style="24" bestFit="1" customWidth="1"/>
    <col min="14341" max="14592" width="9.140625" style="24"/>
    <col min="14593" max="14593" width="18.7109375" style="24" bestFit="1" customWidth="1"/>
    <col min="14594" max="14594" width="11" style="24" bestFit="1" customWidth="1"/>
    <col min="14595" max="14595" width="13.5703125" style="24" bestFit="1" customWidth="1"/>
    <col min="14596" max="14596" width="8.5703125" style="24" bestFit="1" customWidth="1"/>
    <col min="14597" max="14848" width="9.140625" style="24"/>
    <col min="14849" max="14849" width="18.7109375" style="24" bestFit="1" customWidth="1"/>
    <col min="14850" max="14850" width="11" style="24" bestFit="1" customWidth="1"/>
    <col min="14851" max="14851" width="13.5703125" style="24" bestFit="1" customWidth="1"/>
    <col min="14852" max="14852" width="8.5703125" style="24" bestFit="1" customWidth="1"/>
    <col min="14853" max="15104" width="9.140625" style="24"/>
    <col min="15105" max="15105" width="18.7109375" style="24" bestFit="1" customWidth="1"/>
    <col min="15106" max="15106" width="11" style="24" bestFit="1" customWidth="1"/>
    <col min="15107" max="15107" width="13.5703125" style="24" bestFit="1" customWidth="1"/>
    <col min="15108" max="15108" width="8.5703125" style="24" bestFit="1" customWidth="1"/>
    <col min="15109" max="15360" width="9.140625" style="24"/>
    <col min="15361" max="15361" width="18.7109375" style="24" bestFit="1" customWidth="1"/>
    <col min="15362" max="15362" width="11" style="24" bestFit="1" customWidth="1"/>
    <col min="15363" max="15363" width="13.5703125" style="24" bestFit="1" customWidth="1"/>
    <col min="15364" max="15364" width="8.5703125" style="24" bestFit="1" customWidth="1"/>
    <col min="15365" max="15616" width="9.140625" style="24"/>
    <col min="15617" max="15617" width="18.7109375" style="24" bestFit="1" customWidth="1"/>
    <col min="15618" max="15618" width="11" style="24" bestFit="1" customWidth="1"/>
    <col min="15619" max="15619" width="13.5703125" style="24" bestFit="1" customWidth="1"/>
    <col min="15620" max="15620" width="8.5703125" style="24" bestFit="1" customWidth="1"/>
    <col min="15621" max="15872" width="9.140625" style="24"/>
    <col min="15873" max="15873" width="18.7109375" style="24" bestFit="1" customWidth="1"/>
    <col min="15874" max="15874" width="11" style="24" bestFit="1" customWidth="1"/>
    <col min="15875" max="15875" width="13.5703125" style="24" bestFit="1" customWidth="1"/>
    <col min="15876" max="15876" width="8.5703125" style="24" bestFit="1" customWidth="1"/>
    <col min="15877" max="16128" width="9.140625" style="24"/>
    <col min="16129" max="16129" width="18.7109375" style="24" bestFit="1" customWidth="1"/>
    <col min="16130" max="16130" width="11" style="24" bestFit="1" customWidth="1"/>
    <col min="16131" max="16131" width="13.5703125" style="24" bestFit="1" customWidth="1"/>
    <col min="16132" max="16132" width="8.5703125" style="24" bestFit="1" customWidth="1"/>
    <col min="16133" max="16384" width="9.140625" style="24"/>
  </cols>
  <sheetData>
    <row r="1" spans="1:4" ht="20.100000000000001" customHeight="1" thickBot="1" x14ac:dyDescent="0.2">
      <c r="A1" s="89" t="s">
        <v>797</v>
      </c>
      <c r="B1" s="90" t="s">
        <v>131</v>
      </c>
      <c r="C1" s="20" t="s">
        <v>798</v>
      </c>
      <c r="D1" s="91"/>
    </row>
    <row r="2" spans="1:4" ht="20.100000000000001" customHeight="1" x14ac:dyDescent="0.15">
      <c r="A2" s="148" t="str">
        <f>"和歌山拳法連盟"</f>
        <v>和歌山拳法連盟</v>
      </c>
      <c r="B2" s="92" t="str">
        <f>"２級"</f>
        <v>２級</v>
      </c>
      <c r="C2" s="93" t="str">
        <f>"市原　雄大"</f>
        <v>市原　雄大</v>
      </c>
      <c r="D2" s="9"/>
    </row>
    <row r="3" spans="1:4" ht="20.100000000000001" customHeight="1" x14ac:dyDescent="0.15">
      <c r="A3" s="149"/>
      <c r="B3" s="94" t="str">
        <f>"２級"</f>
        <v>２級</v>
      </c>
      <c r="C3" s="36" t="str">
        <f>"坂口　司真"</f>
        <v>坂口　司真</v>
      </c>
      <c r="D3" s="9"/>
    </row>
    <row r="4" spans="1:4" ht="20.100000000000001" customHeight="1" x14ac:dyDescent="0.15">
      <c r="A4" s="149"/>
      <c r="B4" s="94" t="str">
        <f>"２級"</f>
        <v>２級</v>
      </c>
      <c r="C4" s="36" t="str">
        <f>"高橋　一平"</f>
        <v>高橋　一平</v>
      </c>
      <c r="D4" s="9"/>
    </row>
    <row r="5" spans="1:4" ht="20.100000000000001" customHeight="1" thickBot="1" x14ac:dyDescent="0.2">
      <c r="A5" s="150"/>
      <c r="B5" s="95" t="str">
        <f>"１級"</f>
        <v>１級</v>
      </c>
      <c r="C5" s="87" t="str">
        <f>"水越　斗和"</f>
        <v>水越　斗和</v>
      </c>
      <c r="D5" s="9"/>
    </row>
  </sheetData>
  <mergeCells count="1">
    <mergeCell ref="A2:A5"/>
  </mergeCells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25" x14ac:dyDescent="0.15"/>
  <cols>
    <col min="1" max="1" width="13.5703125" style="24" bestFit="1" customWidth="1"/>
    <col min="2" max="2" width="11" style="24" bestFit="1" customWidth="1"/>
    <col min="3" max="3" width="13.5703125" style="24" bestFit="1" customWidth="1"/>
    <col min="4" max="4" width="8.5703125" style="24" bestFit="1" customWidth="1"/>
    <col min="5" max="256" width="9.140625" style="24"/>
    <col min="257" max="257" width="13.5703125" style="24" bestFit="1" customWidth="1"/>
    <col min="258" max="258" width="11" style="24" bestFit="1" customWidth="1"/>
    <col min="259" max="259" width="13.5703125" style="24" bestFit="1" customWidth="1"/>
    <col min="260" max="260" width="8.5703125" style="24" bestFit="1" customWidth="1"/>
    <col min="261" max="512" width="9.140625" style="24"/>
    <col min="513" max="513" width="13.5703125" style="24" bestFit="1" customWidth="1"/>
    <col min="514" max="514" width="11" style="24" bestFit="1" customWidth="1"/>
    <col min="515" max="515" width="13.5703125" style="24" bestFit="1" customWidth="1"/>
    <col min="516" max="516" width="8.5703125" style="24" bestFit="1" customWidth="1"/>
    <col min="517" max="768" width="9.140625" style="24"/>
    <col min="769" max="769" width="13.5703125" style="24" bestFit="1" customWidth="1"/>
    <col min="770" max="770" width="11" style="24" bestFit="1" customWidth="1"/>
    <col min="771" max="771" width="13.5703125" style="24" bestFit="1" customWidth="1"/>
    <col min="772" max="772" width="8.5703125" style="24" bestFit="1" customWidth="1"/>
    <col min="773" max="1024" width="9.140625" style="24"/>
    <col min="1025" max="1025" width="13.5703125" style="24" bestFit="1" customWidth="1"/>
    <col min="1026" max="1026" width="11" style="24" bestFit="1" customWidth="1"/>
    <col min="1027" max="1027" width="13.5703125" style="24" bestFit="1" customWidth="1"/>
    <col min="1028" max="1028" width="8.5703125" style="24" bestFit="1" customWidth="1"/>
    <col min="1029" max="1280" width="9.140625" style="24"/>
    <col min="1281" max="1281" width="13.5703125" style="24" bestFit="1" customWidth="1"/>
    <col min="1282" max="1282" width="11" style="24" bestFit="1" customWidth="1"/>
    <col min="1283" max="1283" width="13.5703125" style="24" bestFit="1" customWidth="1"/>
    <col min="1284" max="1284" width="8.5703125" style="24" bestFit="1" customWidth="1"/>
    <col min="1285" max="1536" width="9.140625" style="24"/>
    <col min="1537" max="1537" width="13.5703125" style="24" bestFit="1" customWidth="1"/>
    <col min="1538" max="1538" width="11" style="24" bestFit="1" customWidth="1"/>
    <col min="1539" max="1539" width="13.5703125" style="24" bestFit="1" customWidth="1"/>
    <col min="1540" max="1540" width="8.5703125" style="24" bestFit="1" customWidth="1"/>
    <col min="1541" max="1792" width="9.140625" style="24"/>
    <col min="1793" max="1793" width="13.5703125" style="24" bestFit="1" customWidth="1"/>
    <col min="1794" max="1794" width="11" style="24" bestFit="1" customWidth="1"/>
    <col min="1795" max="1795" width="13.5703125" style="24" bestFit="1" customWidth="1"/>
    <col min="1796" max="1796" width="8.5703125" style="24" bestFit="1" customWidth="1"/>
    <col min="1797" max="2048" width="9.140625" style="24"/>
    <col min="2049" max="2049" width="13.5703125" style="24" bestFit="1" customWidth="1"/>
    <col min="2050" max="2050" width="11" style="24" bestFit="1" customWidth="1"/>
    <col min="2051" max="2051" width="13.5703125" style="24" bestFit="1" customWidth="1"/>
    <col min="2052" max="2052" width="8.5703125" style="24" bestFit="1" customWidth="1"/>
    <col min="2053" max="2304" width="9.140625" style="24"/>
    <col min="2305" max="2305" width="13.5703125" style="24" bestFit="1" customWidth="1"/>
    <col min="2306" max="2306" width="11" style="24" bestFit="1" customWidth="1"/>
    <col min="2307" max="2307" width="13.5703125" style="24" bestFit="1" customWidth="1"/>
    <col min="2308" max="2308" width="8.5703125" style="24" bestFit="1" customWidth="1"/>
    <col min="2309" max="2560" width="9.140625" style="24"/>
    <col min="2561" max="2561" width="13.5703125" style="24" bestFit="1" customWidth="1"/>
    <col min="2562" max="2562" width="11" style="24" bestFit="1" customWidth="1"/>
    <col min="2563" max="2563" width="13.5703125" style="24" bestFit="1" customWidth="1"/>
    <col min="2564" max="2564" width="8.5703125" style="24" bestFit="1" customWidth="1"/>
    <col min="2565" max="2816" width="9.140625" style="24"/>
    <col min="2817" max="2817" width="13.5703125" style="24" bestFit="1" customWidth="1"/>
    <col min="2818" max="2818" width="11" style="24" bestFit="1" customWidth="1"/>
    <col min="2819" max="2819" width="13.5703125" style="24" bestFit="1" customWidth="1"/>
    <col min="2820" max="2820" width="8.5703125" style="24" bestFit="1" customWidth="1"/>
    <col min="2821" max="3072" width="9.140625" style="24"/>
    <col min="3073" max="3073" width="13.5703125" style="24" bestFit="1" customWidth="1"/>
    <col min="3074" max="3074" width="11" style="24" bestFit="1" customWidth="1"/>
    <col min="3075" max="3075" width="13.5703125" style="24" bestFit="1" customWidth="1"/>
    <col min="3076" max="3076" width="8.5703125" style="24" bestFit="1" customWidth="1"/>
    <col min="3077" max="3328" width="9.140625" style="24"/>
    <col min="3329" max="3329" width="13.5703125" style="24" bestFit="1" customWidth="1"/>
    <col min="3330" max="3330" width="11" style="24" bestFit="1" customWidth="1"/>
    <col min="3331" max="3331" width="13.5703125" style="24" bestFit="1" customWidth="1"/>
    <col min="3332" max="3332" width="8.5703125" style="24" bestFit="1" customWidth="1"/>
    <col min="3333" max="3584" width="9.140625" style="24"/>
    <col min="3585" max="3585" width="13.5703125" style="24" bestFit="1" customWidth="1"/>
    <col min="3586" max="3586" width="11" style="24" bestFit="1" customWidth="1"/>
    <col min="3587" max="3587" width="13.5703125" style="24" bestFit="1" customWidth="1"/>
    <col min="3588" max="3588" width="8.5703125" style="24" bestFit="1" customWidth="1"/>
    <col min="3589" max="3840" width="9.140625" style="24"/>
    <col min="3841" max="3841" width="13.5703125" style="24" bestFit="1" customWidth="1"/>
    <col min="3842" max="3842" width="11" style="24" bestFit="1" customWidth="1"/>
    <col min="3843" max="3843" width="13.5703125" style="24" bestFit="1" customWidth="1"/>
    <col min="3844" max="3844" width="8.5703125" style="24" bestFit="1" customWidth="1"/>
    <col min="3845" max="4096" width="9.140625" style="24"/>
    <col min="4097" max="4097" width="13.5703125" style="24" bestFit="1" customWidth="1"/>
    <col min="4098" max="4098" width="11" style="24" bestFit="1" customWidth="1"/>
    <col min="4099" max="4099" width="13.5703125" style="24" bestFit="1" customWidth="1"/>
    <col min="4100" max="4100" width="8.5703125" style="24" bestFit="1" customWidth="1"/>
    <col min="4101" max="4352" width="9.140625" style="24"/>
    <col min="4353" max="4353" width="13.5703125" style="24" bestFit="1" customWidth="1"/>
    <col min="4354" max="4354" width="11" style="24" bestFit="1" customWidth="1"/>
    <col min="4355" max="4355" width="13.5703125" style="24" bestFit="1" customWidth="1"/>
    <col min="4356" max="4356" width="8.5703125" style="24" bestFit="1" customWidth="1"/>
    <col min="4357" max="4608" width="9.140625" style="24"/>
    <col min="4609" max="4609" width="13.5703125" style="24" bestFit="1" customWidth="1"/>
    <col min="4610" max="4610" width="11" style="24" bestFit="1" customWidth="1"/>
    <col min="4611" max="4611" width="13.5703125" style="24" bestFit="1" customWidth="1"/>
    <col min="4612" max="4612" width="8.5703125" style="24" bestFit="1" customWidth="1"/>
    <col min="4613" max="4864" width="9.140625" style="24"/>
    <col min="4865" max="4865" width="13.5703125" style="24" bestFit="1" customWidth="1"/>
    <col min="4866" max="4866" width="11" style="24" bestFit="1" customWidth="1"/>
    <col min="4867" max="4867" width="13.5703125" style="24" bestFit="1" customWidth="1"/>
    <col min="4868" max="4868" width="8.5703125" style="24" bestFit="1" customWidth="1"/>
    <col min="4869" max="5120" width="9.140625" style="24"/>
    <col min="5121" max="5121" width="13.5703125" style="24" bestFit="1" customWidth="1"/>
    <col min="5122" max="5122" width="11" style="24" bestFit="1" customWidth="1"/>
    <col min="5123" max="5123" width="13.5703125" style="24" bestFit="1" customWidth="1"/>
    <col min="5124" max="5124" width="8.5703125" style="24" bestFit="1" customWidth="1"/>
    <col min="5125" max="5376" width="9.140625" style="24"/>
    <col min="5377" max="5377" width="13.5703125" style="24" bestFit="1" customWidth="1"/>
    <col min="5378" max="5378" width="11" style="24" bestFit="1" customWidth="1"/>
    <col min="5379" max="5379" width="13.5703125" style="24" bestFit="1" customWidth="1"/>
    <col min="5380" max="5380" width="8.5703125" style="24" bestFit="1" customWidth="1"/>
    <col min="5381" max="5632" width="9.140625" style="24"/>
    <col min="5633" max="5633" width="13.5703125" style="24" bestFit="1" customWidth="1"/>
    <col min="5634" max="5634" width="11" style="24" bestFit="1" customWidth="1"/>
    <col min="5635" max="5635" width="13.5703125" style="24" bestFit="1" customWidth="1"/>
    <col min="5636" max="5636" width="8.5703125" style="24" bestFit="1" customWidth="1"/>
    <col min="5637" max="5888" width="9.140625" style="24"/>
    <col min="5889" max="5889" width="13.5703125" style="24" bestFit="1" customWidth="1"/>
    <col min="5890" max="5890" width="11" style="24" bestFit="1" customWidth="1"/>
    <col min="5891" max="5891" width="13.5703125" style="24" bestFit="1" customWidth="1"/>
    <col min="5892" max="5892" width="8.5703125" style="24" bestFit="1" customWidth="1"/>
    <col min="5893" max="6144" width="9.140625" style="24"/>
    <col min="6145" max="6145" width="13.5703125" style="24" bestFit="1" customWidth="1"/>
    <col min="6146" max="6146" width="11" style="24" bestFit="1" customWidth="1"/>
    <col min="6147" max="6147" width="13.5703125" style="24" bestFit="1" customWidth="1"/>
    <col min="6148" max="6148" width="8.5703125" style="24" bestFit="1" customWidth="1"/>
    <col min="6149" max="6400" width="9.140625" style="24"/>
    <col min="6401" max="6401" width="13.5703125" style="24" bestFit="1" customWidth="1"/>
    <col min="6402" max="6402" width="11" style="24" bestFit="1" customWidth="1"/>
    <col min="6403" max="6403" width="13.5703125" style="24" bestFit="1" customWidth="1"/>
    <col min="6404" max="6404" width="8.5703125" style="24" bestFit="1" customWidth="1"/>
    <col min="6405" max="6656" width="9.140625" style="24"/>
    <col min="6657" max="6657" width="13.5703125" style="24" bestFit="1" customWidth="1"/>
    <col min="6658" max="6658" width="11" style="24" bestFit="1" customWidth="1"/>
    <col min="6659" max="6659" width="13.5703125" style="24" bestFit="1" customWidth="1"/>
    <col min="6660" max="6660" width="8.5703125" style="24" bestFit="1" customWidth="1"/>
    <col min="6661" max="6912" width="9.140625" style="24"/>
    <col min="6913" max="6913" width="13.5703125" style="24" bestFit="1" customWidth="1"/>
    <col min="6914" max="6914" width="11" style="24" bestFit="1" customWidth="1"/>
    <col min="6915" max="6915" width="13.5703125" style="24" bestFit="1" customWidth="1"/>
    <col min="6916" max="6916" width="8.5703125" style="24" bestFit="1" customWidth="1"/>
    <col min="6917" max="7168" width="9.140625" style="24"/>
    <col min="7169" max="7169" width="13.5703125" style="24" bestFit="1" customWidth="1"/>
    <col min="7170" max="7170" width="11" style="24" bestFit="1" customWidth="1"/>
    <col min="7171" max="7171" width="13.5703125" style="24" bestFit="1" customWidth="1"/>
    <col min="7172" max="7172" width="8.5703125" style="24" bestFit="1" customWidth="1"/>
    <col min="7173" max="7424" width="9.140625" style="24"/>
    <col min="7425" max="7425" width="13.5703125" style="24" bestFit="1" customWidth="1"/>
    <col min="7426" max="7426" width="11" style="24" bestFit="1" customWidth="1"/>
    <col min="7427" max="7427" width="13.5703125" style="24" bestFit="1" customWidth="1"/>
    <col min="7428" max="7428" width="8.5703125" style="24" bestFit="1" customWidth="1"/>
    <col min="7429" max="7680" width="9.140625" style="24"/>
    <col min="7681" max="7681" width="13.5703125" style="24" bestFit="1" customWidth="1"/>
    <col min="7682" max="7682" width="11" style="24" bestFit="1" customWidth="1"/>
    <col min="7683" max="7683" width="13.5703125" style="24" bestFit="1" customWidth="1"/>
    <col min="7684" max="7684" width="8.5703125" style="24" bestFit="1" customWidth="1"/>
    <col min="7685" max="7936" width="9.140625" style="24"/>
    <col min="7937" max="7937" width="13.5703125" style="24" bestFit="1" customWidth="1"/>
    <col min="7938" max="7938" width="11" style="24" bestFit="1" customWidth="1"/>
    <col min="7939" max="7939" width="13.5703125" style="24" bestFit="1" customWidth="1"/>
    <col min="7940" max="7940" width="8.5703125" style="24" bestFit="1" customWidth="1"/>
    <col min="7941" max="8192" width="9.140625" style="24"/>
    <col min="8193" max="8193" width="13.5703125" style="24" bestFit="1" customWidth="1"/>
    <col min="8194" max="8194" width="11" style="24" bestFit="1" customWidth="1"/>
    <col min="8195" max="8195" width="13.5703125" style="24" bestFit="1" customWidth="1"/>
    <col min="8196" max="8196" width="8.5703125" style="24" bestFit="1" customWidth="1"/>
    <col min="8197" max="8448" width="9.140625" style="24"/>
    <col min="8449" max="8449" width="13.5703125" style="24" bestFit="1" customWidth="1"/>
    <col min="8450" max="8450" width="11" style="24" bestFit="1" customWidth="1"/>
    <col min="8451" max="8451" width="13.5703125" style="24" bestFit="1" customWidth="1"/>
    <col min="8452" max="8452" width="8.5703125" style="24" bestFit="1" customWidth="1"/>
    <col min="8453" max="8704" width="9.140625" style="24"/>
    <col min="8705" max="8705" width="13.5703125" style="24" bestFit="1" customWidth="1"/>
    <col min="8706" max="8706" width="11" style="24" bestFit="1" customWidth="1"/>
    <col min="8707" max="8707" width="13.5703125" style="24" bestFit="1" customWidth="1"/>
    <col min="8708" max="8708" width="8.5703125" style="24" bestFit="1" customWidth="1"/>
    <col min="8709" max="8960" width="9.140625" style="24"/>
    <col min="8961" max="8961" width="13.5703125" style="24" bestFit="1" customWidth="1"/>
    <col min="8962" max="8962" width="11" style="24" bestFit="1" customWidth="1"/>
    <col min="8963" max="8963" width="13.5703125" style="24" bestFit="1" customWidth="1"/>
    <col min="8964" max="8964" width="8.5703125" style="24" bestFit="1" customWidth="1"/>
    <col min="8965" max="9216" width="9.140625" style="24"/>
    <col min="9217" max="9217" width="13.5703125" style="24" bestFit="1" customWidth="1"/>
    <col min="9218" max="9218" width="11" style="24" bestFit="1" customWidth="1"/>
    <col min="9219" max="9219" width="13.5703125" style="24" bestFit="1" customWidth="1"/>
    <col min="9220" max="9220" width="8.5703125" style="24" bestFit="1" customWidth="1"/>
    <col min="9221" max="9472" width="9.140625" style="24"/>
    <col min="9473" max="9473" width="13.5703125" style="24" bestFit="1" customWidth="1"/>
    <col min="9474" max="9474" width="11" style="24" bestFit="1" customWidth="1"/>
    <col min="9475" max="9475" width="13.5703125" style="24" bestFit="1" customWidth="1"/>
    <col min="9476" max="9476" width="8.5703125" style="24" bestFit="1" customWidth="1"/>
    <col min="9477" max="9728" width="9.140625" style="24"/>
    <col min="9729" max="9729" width="13.5703125" style="24" bestFit="1" customWidth="1"/>
    <col min="9730" max="9730" width="11" style="24" bestFit="1" customWidth="1"/>
    <col min="9731" max="9731" width="13.5703125" style="24" bestFit="1" customWidth="1"/>
    <col min="9732" max="9732" width="8.5703125" style="24" bestFit="1" customWidth="1"/>
    <col min="9733" max="9984" width="9.140625" style="24"/>
    <col min="9985" max="9985" width="13.5703125" style="24" bestFit="1" customWidth="1"/>
    <col min="9986" max="9986" width="11" style="24" bestFit="1" customWidth="1"/>
    <col min="9987" max="9987" width="13.5703125" style="24" bestFit="1" customWidth="1"/>
    <col min="9988" max="9988" width="8.5703125" style="24" bestFit="1" customWidth="1"/>
    <col min="9989" max="10240" width="9.140625" style="24"/>
    <col min="10241" max="10241" width="13.5703125" style="24" bestFit="1" customWidth="1"/>
    <col min="10242" max="10242" width="11" style="24" bestFit="1" customWidth="1"/>
    <col min="10243" max="10243" width="13.5703125" style="24" bestFit="1" customWidth="1"/>
    <col min="10244" max="10244" width="8.5703125" style="24" bestFit="1" customWidth="1"/>
    <col min="10245" max="10496" width="9.140625" style="24"/>
    <col min="10497" max="10497" width="13.5703125" style="24" bestFit="1" customWidth="1"/>
    <col min="10498" max="10498" width="11" style="24" bestFit="1" customWidth="1"/>
    <col min="10499" max="10499" width="13.5703125" style="24" bestFit="1" customWidth="1"/>
    <col min="10500" max="10500" width="8.5703125" style="24" bestFit="1" customWidth="1"/>
    <col min="10501" max="10752" width="9.140625" style="24"/>
    <col min="10753" max="10753" width="13.5703125" style="24" bestFit="1" customWidth="1"/>
    <col min="10754" max="10754" width="11" style="24" bestFit="1" customWidth="1"/>
    <col min="10755" max="10755" width="13.5703125" style="24" bestFit="1" customWidth="1"/>
    <col min="10756" max="10756" width="8.5703125" style="24" bestFit="1" customWidth="1"/>
    <col min="10757" max="11008" width="9.140625" style="24"/>
    <col min="11009" max="11009" width="13.5703125" style="24" bestFit="1" customWidth="1"/>
    <col min="11010" max="11010" width="11" style="24" bestFit="1" customWidth="1"/>
    <col min="11011" max="11011" width="13.5703125" style="24" bestFit="1" customWidth="1"/>
    <col min="11012" max="11012" width="8.5703125" style="24" bestFit="1" customWidth="1"/>
    <col min="11013" max="11264" width="9.140625" style="24"/>
    <col min="11265" max="11265" width="13.5703125" style="24" bestFit="1" customWidth="1"/>
    <col min="11266" max="11266" width="11" style="24" bestFit="1" customWidth="1"/>
    <col min="11267" max="11267" width="13.5703125" style="24" bestFit="1" customWidth="1"/>
    <col min="11268" max="11268" width="8.5703125" style="24" bestFit="1" customWidth="1"/>
    <col min="11269" max="11520" width="9.140625" style="24"/>
    <col min="11521" max="11521" width="13.5703125" style="24" bestFit="1" customWidth="1"/>
    <col min="11522" max="11522" width="11" style="24" bestFit="1" customWidth="1"/>
    <col min="11523" max="11523" width="13.5703125" style="24" bestFit="1" customWidth="1"/>
    <col min="11524" max="11524" width="8.5703125" style="24" bestFit="1" customWidth="1"/>
    <col min="11525" max="11776" width="9.140625" style="24"/>
    <col min="11777" max="11777" width="13.5703125" style="24" bestFit="1" customWidth="1"/>
    <col min="11778" max="11778" width="11" style="24" bestFit="1" customWidth="1"/>
    <col min="11779" max="11779" width="13.5703125" style="24" bestFit="1" customWidth="1"/>
    <col min="11780" max="11780" width="8.5703125" style="24" bestFit="1" customWidth="1"/>
    <col min="11781" max="12032" width="9.140625" style="24"/>
    <col min="12033" max="12033" width="13.5703125" style="24" bestFit="1" customWidth="1"/>
    <col min="12034" max="12034" width="11" style="24" bestFit="1" customWidth="1"/>
    <col min="12035" max="12035" width="13.5703125" style="24" bestFit="1" customWidth="1"/>
    <col min="12036" max="12036" width="8.5703125" style="24" bestFit="1" customWidth="1"/>
    <col min="12037" max="12288" width="9.140625" style="24"/>
    <col min="12289" max="12289" width="13.5703125" style="24" bestFit="1" customWidth="1"/>
    <col min="12290" max="12290" width="11" style="24" bestFit="1" customWidth="1"/>
    <col min="12291" max="12291" width="13.5703125" style="24" bestFit="1" customWidth="1"/>
    <col min="12292" max="12292" width="8.5703125" style="24" bestFit="1" customWidth="1"/>
    <col min="12293" max="12544" width="9.140625" style="24"/>
    <col min="12545" max="12545" width="13.5703125" style="24" bestFit="1" customWidth="1"/>
    <col min="12546" max="12546" width="11" style="24" bestFit="1" customWidth="1"/>
    <col min="12547" max="12547" width="13.5703125" style="24" bestFit="1" customWidth="1"/>
    <col min="12548" max="12548" width="8.5703125" style="24" bestFit="1" customWidth="1"/>
    <col min="12549" max="12800" width="9.140625" style="24"/>
    <col min="12801" max="12801" width="13.5703125" style="24" bestFit="1" customWidth="1"/>
    <col min="12802" max="12802" width="11" style="24" bestFit="1" customWidth="1"/>
    <col min="12803" max="12803" width="13.5703125" style="24" bestFit="1" customWidth="1"/>
    <col min="12804" max="12804" width="8.5703125" style="24" bestFit="1" customWidth="1"/>
    <col min="12805" max="13056" width="9.140625" style="24"/>
    <col min="13057" max="13057" width="13.5703125" style="24" bestFit="1" customWidth="1"/>
    <col min="13058" max="13058" width="11" style="24" bestFit="1" customWidth="1"/>
    <col min="13059" max="13059" width="13.5703125" style="24" bestFit="1" customWidth="1"/>
    <col min="13060" max="13060" width="8.5703125" style="24" bestFit="1" customWidth="1"/>
    <col min="13061" max="13312" width="9.140625" style="24"/>
    <col min="13313" max="13313" width="13.5703125" style="24" bestFit="1" customWidth="1"/>
    <col min="13314" max="13314" width="11" style="24" bestFit="1" customWidth="1"/>
    <col min="13315" max="13315" width="13.5703125" style="24" bestFit="1" customWidth="1"/>
    <col min="13316" max="13316" width="8.5703125" style="24" bestFit="1" customWidth="1"/>
    <col min="13317" max="13568" width="9.140625" style="24"/>
    <col min="13569" max="13569" width="13.5703125" style="24" bestFit="1" customWidth="1"/>
    <col min="13570" max="13570" width="11" style="24" bestFit="1" customWidth="1"/>
    <col min="13571" max="13571" width="13.5703125" style="24" bestFit="1" customWidth="1"/>
    <col min="13572" max="13572" width="8.5703125" style="24" bestFit="1" customWidth="1"/>
    <col min="13573" max="13824" width="9.140625" style="24"/>
    <col min="13825" max="13825" width="13.5703125" style="24" bestFit="1" customWidth="1"/>
    <col min="13826" max="13826" width="11" style="24" bestFit="1" customWidth="1"/>
    <col min="13827" max="13827" width="13.5703125" style="24" bestFit="1" customWidth="1"/>
    <col min="13828" max="13828" width="8.5703125" style="24" bestFit="1" customWidth="1"/>
    <col min="13829" max="14080" width="9.140625" style="24"/>
    <col min="14081" max="14081" width="13.5703125" style="24" bestFit="1" customWidth="1"/>
    <col min="14082" max="14082" width="11" style="24" bestFit="1" customWidth="1"/>
    <col min="14083" max="14083" width="13.5703125" style="24" bestFit="1" customWidth="1"/>
    <col min="14084" max="14084" width="8.5703125" style="24" bestFit="1" customWidth="1"/>
    <col min="14085" max="14336" width="9.140625" style="24"/>
    <col min="14337" max="14337" width="13.5703125" style="24" bestFit="1" customWidth="1"/>
    <col min="14338" max="14338" width="11" style="24" bestFit="1" customWidth="1"/>
    <col min="14339" max="14339" width="13.5703125" style="24" bestFit="1" customWidth="1"/>
    <col min="14340" max="14340" width="8.5703125" style="24" bestFit="1" customWidth="1"/>
    <col min="14341" max="14592" width="9.140625" style="24"/>
    <col min="14593" max="14593" width="13.5703125" style="24" bestFit="1" customWidth="1"/>
    <col min="14594" max="14594" width="11" style="24" bestFit="1" customWidth="1"/>
    <col min="14595" max="14595" width="13.5703125" style="24" bestFit="1" customWidth="1"/>
    <col min="14596" max="14596" width="8.5703125" style="24" bestFit="1" customWidth="1"/>
    <col min="14597" max="14848" width="9.140625" style="24"/>
    <col min="14849" max="14849" width="13.5703125" style="24" bestFit="1" customWidth="1"/>
    <col min="14850" max="14850" width="11" style="24" bestFit="1" customWidth="1"/>
    <col min="14851" max="14851" width="13.5703125" style="24" bestFit="1" customWidth="1"/>
    <col min="14852" max="14852" width="8.5703125" style="24" bestFit="1" customWidth="1"/>
    <col min="14853" max="15104" width="9.140625" style="24"/>
    <col min="15105" max="15105" width="13.5703125" style="24" bestFit="1" customWidth="1"/>
    <col min="15106" max="15106" width="11" style="24" bestFit="1" customWidth="1"/>
    <col min="15107" max="15107" width="13.5703125" style="24" bestFit="1" customWidth="1"/>
    <col min="15108" max="15108" width="8.5703125" style="24" bestFit="1" customWidth="1"/>
    <col min="15109" max="15360" width="9.140625" style="24"/>
    <col min="15361" max="15361" width="13.5703125" style="24" bestFit="1" customWidth="1"/>
    <col min="15362" max="15362" width="11" style="24" bestFit="1" customWidth="1"/>
    <col min="15363" max="15363" width="13.5703125" style="24" bestFit="1" customWidth="1"/>
    <col min="15364" max="15364" width="8.5703125" style="24" bestFit="1" customWidth="1"/>
    <col min="15365" max="15616" width="9.140625" style="24"/>
    <col min="15617" max="15617" width="13.5703125" style="24" bestFit="1" customWidth="1"/>
    <col min="15618" max="15618" width="11" style="24" bestFit="1" customWidth="1"/>
    <col min="15619" max="15619" width="13.5703125" style="24" bestFit="1" customWidth="1"/>
    <col min="15620" max="15620" width="8.5703125" style="24" bestFit="1" customWidth="1"/>
    <col min="15621" max="15872" width="9.140625" style="24"/>
    <col min="15873" max="15873" width="13.5703125" style="24" bestFit="1" customWidth="1"/>
    <col min="15874" max="15874" width="11" style="24" bestFit="1" customWidth="1"/>
    <col min="15875" max="15875" width="13.5703125" style="24" bestFit="1" customWidth="1"/>
    <col min="15876" max="15876" width="8.5703125" style="24" bestFit="1" customWidth="1"/>
    <col min="15877" max="16128" width="9.140625" style="24"/>
    <col min="16129" max="16129" width="13.5703125" style="24" bestFit="1" customWidth="1"/>
    <col min="16130" max="16130" width="11" style="24" bestFit="1" customWidth="1"/>
    <col min="16131" max="16131" width="13.5703125" style="24" bestFit="1" customWidth="1"/>
    <col min="16132" max="16132" width="8.5703125" style="24" bestFit="1" customWidth="1"/>
    <col min="16133" max="16384" width="9.140625" style="24"/>
  </cols>
  <sheetData>
    <row r="1" spans="1:4" ht="20.100000000000001" customHeight="1" thickBot="1" x14ac:dyDescent="0.2">
      <c r="A1" s="22" t="s">
        <v>134</v>
      </c>
      <c r="B1" s="20" t="s">
        <v>131</v>
      </c>
      <c r="C1" s="21" t="s">
        <v>133</v>
      </c>
      <c r="D1" s="91"/>
    </row>
    <row r="2" spans="1:4" ht="20.100000000000001" customHeight="1" thickBot="1" x14ac:dyDescent="0.2">
      <c r="A2" s="96" t="str">
        <f>"立命館大学"</f>
        <v>立命館大学</v>
      </c>
      <c r="B2" s="97" t="str">
        <f>"弐段"</f>
        <v>弐段</v>
      </c>
      <c r="C2" s="98" t="str">
        <f>"松浦　将吾"</f>
        <v>松浦　将吾</v>
      </c>
      <c r="D2" s="9"/>
    </row>
  </sheetData>
  <phoneticPr fontId="1"/>
  <pageMargins left="0.75" right="0.75" top="1" bottom="1" header="0.5" footer="0.5"/>
  <pageSetup paperSize="9" orientation="portrait" horizontalDpi="4294967293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pane xSplit="9" ySplit="1" topLeftCell="J2" activePane="bottomRight" state="frozen"/>
      <selection pane="topRight" activeCell="J1" sqref="J1"/>
      <selection pane="bottomLeft" activeCell="A2" sqref="A2"/>
      <selection pane="bottomRight"/>
    </sheetView>
  </sheetViews>
  <sheetFormatPr defaultRowHeight="14.25" x14ac:dyDescent="0.15"/>
  <cols>
    <col min="1" max="1" width="16.140625" style="24" bestFit="1" customWidth="1"/>
    <col min="2" max="2" width="18.7109375" style="24" bestFit="1" customWidth="1"/>
    <col min="3" max="9" width="6.28515625" style="24" bestFit="1" customWidth="1"/>
    <col min="10" max="256" width="9.140625" style="5"/>
    <col min="257" max="257" width="16.140625" style="5" bestFit="1" customWidth="1"/>
    <col min="258" max="258" width="18.7109375" style="5" bestFit="1" customWidth="1"/>
    <col min="259" max="265" width="6.28515625" style="5" bestFit="1" customWidth="1"/>
    <col min="266" max="512" width="9.140625" style="5"/>
    <col min="513" max="513" width="16.140625" style="5" bestFit="1" customWidth="1"/>
    <col min="514" max="514" width="18.7109375" style="5" bestFit="1" customWidth="1"/>
    <col min="515" max="521" width="6.28515625" style="5" bestFit="1" customWidth="1"/>
    <col min="522" max="768" width="9.140625" style="5"/>
    <col min="769" max="769" width="16.140625" style="5" bestFit="1" customWidth="1"/>
    <col min="770" max="770" width="18.7109375" style="5" bestFit="1" customWidth="1"/>
    <col min="771" max="777" width="6.28515625" style="5" bestFit="1" customWidth="1"/>
    <col min="778" max="1024" width="9.140625" style="5"/>
    <col min="1025" max="1025" width="16.140625" style="5" bestFit="1" customWidth="1"/>
    <col min="1026" max="1026" width="18.7109375" style="5" bestFit="1" customWidth="1"/>
    <col min="1027" max="1033" width="6.28515625" style="5" bestFit="1" customWidth="1"/>
    <col min="1034" max="1280" width="9.140625" style="5"/>
    <col min="1281" max="1281" width="16.140625" style="5" bestFit="1" customWidth="1"/>
    <col min="1282" max="1282" width="18.7109375" style="5" bestFit="1" customWidth="1"/>
    <col min="1283" max="1289" width="6.28515625" style="5" bestFit="1" customWidth="1"/>
    <col min="1290" max="1536" width="9.140625" style="5"/>
    <col min="1537" max="1537" width="16.140625" style="5" bestFit="1" customWidth="1"/>
    <col min="1538" max="1538" width="18.7109375" style="5" bestFit="1" customWidth="1"/>
    <col min="1539" max="1545" width="6.28515625" style="5" bestFit="1" customWidth="1"/>
    <col min="1546" max="1792" width="9.140625" style="5"/>
    <col min="1793" max="1793" width="16.140625" style="5" bestFit="1" customWidth="1"/>
    <col min="1794" max="1794" width="18.7109375" style="5" bestFit="1" customWidth="1"/>
    <col min="1795" max="1801" width="6.28515625" style="5" bestFit="1" customWidth="1"/>
    <col min="1802" max="2048" width="9.140625" style="5"/>
    <col min="2049" max="2049" width="16.140625" style="5" bestFit="1" customWidth="1"/>
    <col min="2050" max="2050" width="18.7109375" style="5" bestFit="1" customWidth="1"/>
    <col min="2051" max="2057" width="6.28515625" style="5" bestFit="1" customWidth="1"/>
    <col min="2058" max="2304" width="9.140625" style="5"/>
    <col min="2305" max="2305" width="16.140625" style="5" bestFit="1" customWidth="1"/>
    <col min="2306" max="2306" width="18.7109375" style="5" bestFit="1" customWidth="1"/>
    <col min="2307" max="2313" width="6.28515625" style="5" bestFit="1" customWidth="1"/>
    <col min="2314" max="2560" width="9.140625" style="5"/>
    <col min="2561" max="2561" width="16.140625" style="5" bestFit="1" customWidth="1"/>
    <col min="2562" max="2562" width="18.7109375" style="5" bestFit="1" customWidth="1"/>
    <col min="2563" max="2569" width="6.28515625" style="5" bestFit="1" customWidth="1"/>
    <col min="2570" max="2816" width="9.140625" style="5"/>
    <col min="2817" max="2817" width="16.140625" style="5" bestFit="1" customWidth="1"/>
    <col min="2818" max="2818" width="18.7109375" style="5" bestFit="1" customWidth="1"/>
    <col min="2819" max="2825" width="6.28515625" style="5" bestFit="1" customWidth="1"/>
    <col min="2826" max="3072" width="9.140625" style="5"/>
    <col min="3073" max="3073" width="16.140625" style="5" bestFit="1" customWidth="1"/>
    <col min="3074" max="3074" width="18.7109375" style="5" bestFit="1" customWidth="1"/>
    <col min="3075" max="3081" width="6.28515625" style="5" bestFit="1" customWidth="1"/>
    <col min="3082" max="3328" width="9.140625" style="5"/>
    <col min="3329" max="3329" width="16.140625" style="5" bestFit="1" customWidth="1"/>
    <col min="3330" max="3330" width="18.7109375" style="5" bestFit="1" customWidth="1"/>
    <col min="3331" max="3337" width="6.28515625" style="5" bestFit="1" customWidth="1"/>
    <col min="3338" max="3584" width="9.140625" style="5"/>
    <col min="3585" max="3585" width="16.140625" style="5" bestFit="1" customWidth="1"/>
    <col min="3586" max="3586" width="18.7109375" style="5" bestFit="1" customWidth="1"/>
    <col min="3587" max="3593" width="6.28515625" style="5" bestFit="1" customWidth="1"/>
    <col min="3594" max="3840" width="9.140625" style="5"/>
    <col min="3841" max="3841" width="16.140625" style="5" bestFit="1" customWidth="1"/>
    <col min="3842" max="3842" width="18.7109375" style="5" bestFit="1" customWidth="1"/>
    <col min="3843" max="3849" width="6.28515625" style="5" bestFit="1" customWidth="1"/>
    <col min="3850" max="4096" width="9.140625" style="5"/>
    <col min="4097" max="4097" width="16.140625" style="5" bestFit="1" customWidth="1"/>
    <col min="4098" max="4098" width="18.7109375" style="5" bestFit="1" customWidth="1"/>
    <col min="4099" max="4105" width="6.28515625" style="5" bestFit="1" customWidth="1"/>
    <col min="4106" max="4352" width="9.140625" style="5"/>
    <col min="4353" max="4353" width="16.140625" style="5" bestFit="1" customWidth="1"/>
    <col min="4354" max="4354" width="18.7109375" style="5" bestFit="1" customWidth="1"/>
    <col min="4355" max="4361" width="6.28515625" style="5" bestFit="1" customWidth="1"/>
    <col min="4362" max="4608" width="9.140625" style="5"/>
    <col min="4609" max="4609" width="16.140625" style="5" bestFit="1" customWidth="1"/>
    <col min="4610" max="4610" width="18.7109375" style="5" bestFit="1" customWidth="1"/>
    <col min="4611" max="4617" width="6.28515625" style="5" bestFit="1" customWidth="1"/>
    <col min="4618" max="4864" width="9.140625" style="5"/>
    <col min="4865" max="4865" width="16.140625" style="5" bestFit="1" customWidth="1"/>
    <col min="4866" max="4866" width="18.7109375" style="5" bestFit="1" customWidth="1"/>
    <col min="4867" max="4873" width="6.28515625" style="5" bestFit="1" customWidth="1"/>
    <col min="4874" max="5120" width="9.140625" style="5"/>
    <col min="5121" max="5121" width="16.140625" style="5" bestFit="1" customWidth="1"/>
    <col min="5122" max="5122" width="18.7109375" style="5" bestFit="1" customWidth="1"/>
    <col min="5123" max="5129" width="6.28515625" style="5" bestFit="1" customWidth="1"/>
    <col min="5130" max="5376" width="9.140625" style="5"/>
    <col min="5377" max="5377" width="16.140625" style="5" bestFit="1" customWidth="1"/>
    <col min="5378" max="5378" width="18.7109375" style="5" bestFit="1" customWidth="1"/>
    <col min="5379" max="5385" width="6.28515625" style="5" bestFit="1" customWidth="1"/>
    <col min="5386" max="5632" width="9.140625" style="5"/>
    <col min="5633" max="5633" width="16.140625" style="5" bestFit="1" customWidth="1"/>
    <col min="5634" max="5634" width="18.7109375" style="5" bestFit="1" customWidth="1"/>
    <col min="5635" max="5641" width="6.28515625" style="5" bestFit="1" customWidth="1"/>
    <col min="5642" max="5888" width="9.140625" style="5"/>
    <col min="5889" max="5889" width="16.140625" style="5" bestFit="1" customWidth="1"/>
    <col min="5890" max="5890" width="18.7109375" style="5" bestFit="1" customWidth="1"/>
    <col min="5891" max="5897" width="6.28515625" style="5" bestFit="1" customWidth="1"/>
    <col min="5898" max="6144" width="9.140625" style="5"/>
    <col min="6145" max="6145" width="16.140625" style="5" bestFit="1" customWidth="1"/>
    <col min="6146" max="6146" width="18.7109375" style="5" bestFit="1" customWidth="1"/>
    <col min="6147" max="6153" width="6.28515625" style="5" bestFit="1" customWidth="1"/>
    <col min="6154" max="6400" width="9.140625" style="5"/>
    <col min="6401" max="6401" width="16.140625" style="5" bestFit="1" customWidth="1"/>
    <col min="6402" max="6402" width="18.7109375" style="5" bestFit="1" customWidth="1"/>
    <col min="6403" max="6409" width="6.28515625" style="5" bestFit="1" customWidth="1"/>
    <col min="6410" max="6656" width="9.140625" style="5"/>
    <col min="6657" max="6657" width="16.140625" style="5" bestFit="1" customWidth="1"/>
    <col min="6658" max="6658" width="18.7109375" style="5" bestFit="1" customWidth="1"/>
    <col min="6659" max="6665" width="6.28515625" style="5" bestFit="1" customWidth="1"/>
    <col min="6666" max="6912" width="9.140625" style="5"/>
    <col min="6913" max="6913" width="16.140625" style="5" bestFit="1" customWidth="1"/>
    <col min="6914" max="6914" width="18.7109375" style="5" bestFit="1" customWidth="1"/>
    <col min="6915" max="6921" width="6.28515625" style="5" bestFit="1" customWidth="1"/>
    <col min="6922" max="7168" width="9.140625" style="5"/>
    <col min="7169" max="7169" width="16.140625" style="5" bestFit="1" customWidth="1"/>
    <col min="7170" max="7170" width="18.7109375" style="5" bestFit="1" customWidth="1"/>
    <col min="7171" max="7177" width="6.28515625" style="5" bestFit="1" customWidth="1"/>
    <col min="7178" max="7424" width="9.140625" style="5"/>
    <col min="7425" max="7425" width="16.140625" style="5" bestFit="1" customWidth="1"/>
    <col min="7426" max="7426" width="18.7109375" style="5" bestFit="1" customWidth="1"/>
    <col min="7427" max="7433" width="6.28515625" style="5" bestFit="1" customWidth="1"/>
    <col min="7434" max="7680" width="9.140625" style="5"/>
    <col min="7681" max="7681" width="16.140625" style="5" bestFit="1" customWidth="1"/>
    <col min="7682" max="7682" width="18.7109375" style="5" bestFit="1" customWidth="1"/>
    <col min="7683" max="7689" width="6.28515625" style="5" bestFit="1" customWidth="1"/>
    <col min="7690" max="7936" width="9.140625" style="5"/>
    <col min="7937" max="7937" width="16.140625" style="5" bestFit="1" customWidth="1"/>
    <col min="7938" max="7938" width="18.7109375" style="5" bestFit="1" customWidth="1"/>
    <col min="7939" max="7945" width="6.28515625" style="5" bestFit="1" customWidth="1"/>
    <col min="7946" max="8192" width="9.140625" style="5"/>
    <col min="8193" max="8193" width="16.140625" style="5" bestFit="1" customWidth="1"/>
    <col min="8194" max="8194" width="18.7109375" style="5" bestFit="1" customWidth="1"/>
    <col min="8195" max="8201" width="6.28515625" style="5" bestFit="1" customWidth="1"/>
    <col min="8202" max="8448" width="9.140625" style="5"/>
    <col min="8449" max="8449" width="16.140625" style="5" bestFit="1" customWidth="1"/>
    <col min="8450" max="8450" width="18.7109375" style="5" bestFit="1" customWidth="1"/>
    <col min="8451" max="8457" width="6.28515625" style="5" bestFit="1" customWidth="1"/>
    <col min="8458" max="8704" width="9.140625" style="5"/>
    <col min="8705" max="8705" width="16.140625" style="5" bestFit="1" customWidth="1"/>
    <col min="8706" max="8706" width="18.7109375" style="5" bestFit="1" customWidth="1"/>
    <col min="8707" max="8713" width="6.28515625" style="5" bestFit="1" customWidth="1"/>
    <col min="8714" max="8960" width="9.140625" style="5"/>
    <col min="8961" max="8961" width="16.140625" style="5" bestFit="1" customWidth="1"/>
    <col min="8962" max="8962" width="18.7109375" style="5" bestFit="1" customWidth="1"/>
    <col min="8963" max="8969" width="6.28515625" style="5" bestFit="1" customWidth="1"/>
    <col min="8970" max="9216" width="9.140625" style="5"/>
    <col min="9217" max="9217" width="16.140625" style="5" bestFit="1" customWidth="1"/>
    <col min="9218" max="9218" width="18.7109375" style="5" bestFit="1" customWidth="1"/>
    <col min="9219" max="9225" width="6.28515625" style="5" bestFit="1" customWidth="1"/>
    <col min="9226" max="9472" width="9.140625" style="5"/>
    <col min="9473" max="9473" width="16.140625" style="5" bestFit="1" customWidth="1"/>
    <col min="9474" max="9474" width="18.7109375" style="5" bestFit="1" customWidth="1"/>
    <col min="9475" max="9481" width="6.28515625" style="5" bestFit="1" customWidth="1"/>
    <col min="9482" max="9728" width="9.140625" style="5"/>
    <col min="9729" max="9729" width="16.140625" style="5" bestFit="1" customWidth="1"/>
    <col min="9730" max="9730" width="18.7109375" style="5" bestFit="1" customWidth="1"/>
    <col min="9731" max="9737" width="6.28515625" style="5" bestFit="1" customWidth="1"/>
    <col min="9738" max="9984" width="9.140625" style="5"/>
    <col min="9985" max="9985" width="16.140625" style="5" bestFit="1" customWidth="1"/>
    <col min="9986" max="9986" width="18.7109375" style="5" bestFit="1" customWidth="1"/>
    <col min="9987" max="9993" width="6.28515625" style="5" bestFit="1" customWidth="1"/>
    <col min="9994" max="10240" width="9.140625" style="5"/>
    <col min="10241" max="10241" width="16.140625" style="5" bestFit="1" customWidth="1"/>
    <col min="10242" max="10242" width="18.7109375" style="5" bestFit="1" customWidth="1"/>
    <col min="10243" max="10249" width="6.28515625" style="5" bestFit="1" customWidth="1"/>
    <col min="10250" max="10496" width="9.140625" style="5"/>
    <col min="10497" max="10497" width="16.140625" style="5" bestFit="1" customWidth="1"/>
    <col min="10498" max="10498" width="18.7109375" style="5" bestFit="1" customWidth="1"/>
    <col min="10499" max="10505" width="6.28515625" style="5" bestFit="1" customWidth="1"/>
    <col min="10506" max="10752" width="9.140625" style="5"/>
    <col min="10753" max="10753" width="16.140625" style="5" bestFit="1" customWidth="1"/>
    <col min="10754" max="10754" width="18.7109375" style="5" bestFit="1" customWidth="1"/>
    <col min="10755" max="10761" width="6.28515625" style="5" bestFit="1" customWidth="1"/>
    <col min="10762" max="11008" width="9.140625" style="5"/>
    <col min="11009" max="11009" width="16.140625" style="5" bestFit="1" customWidth="1"/>
    <col min="11010" max="11010" width="18.7109375" style="5" bestFit="1" customWidth="1"/>
    <col min="11011" max="11017" width="6.28515625" style="5" bestFit="1" customWidth="1"/>
    <col min="11018" max="11264" width="9.140625" style="5"/>
    <col min="11265" max="11265" width="16.140625" style="5" bestFit="1" customWidth="1"/>
    <col min="11266" max="11266" width="18.7109375" style="5" bestFit="1" customWidth="1"/>
    <col min="11267" max="11273" width="6.28515625" style="5" bestFit="1" customWidth="1"/>
    <col min="11274" max="11520" width="9.140625" style="5"/>
    <col min="11521" max="11521" width="16.140625" style="5" bestFit="1" customWidth="1"/>
    <col min="11522" max="11522" width="18.7109375" style="5" bestFit="1" customWidth="1"/>
    <col min="11523" max="11529" width="6.28515625" style="5" bestFit="1" customWidth="1"/>
    <col min="11530" max="11776" width="9.140625" style="5"/>
    <col min="11777" max="11777" width="16.140625" style="5" bestFit="1" customWidth="1"/>
    <col min="11778" max="11778" width="18.7109375" style="5" bestFit="1" customWidth="1"/>
    <col min="11779" max="11785" width="6.28515625" style="5" bestFit="1" customWidth="1"/>
    <col min="11786" max="12032" width="9.140625" style="5"/>
    <col min="12033" max="12033" width="16.140625" style="5" bestFit="1" customWidth="1"/>
    <col min="12034" max="12034" width="18.7109375" style="5" bestFit="1" customWidth="1"/>
    <col min="12035" max="12041" width="6.28515625" style="5" bestFit="1" customWidth="1"/>
    <col min="12042" max="12288" width="9.140625" style="5"/>
    <col min="12289" max="12289" width="16.140625" style="5" bestFit="1" customWidth="1"/>
    <col min="12290" max="12290" width="18.7109375" style="5" bestFit="1" customWidth="1"/>
    <col min="12291" max="12297" width="6.28515625" style="5" bestFit="1" customWidth="1"/>
    <col min="12298" max="12544" width="9.140625" style="5"/>
    <col min="12545" max="12545" width="16.140625" style="5" bestFit="1" customWidth="1"/>
    <col min="12546" max="12546" width="18.7109375" style="5" bestFit="1" customWidth="1"/>
    <col min="12547" max="12553" width="6.28515625" style="5" bestFit="1" customWidth="1"/>
    <col min="12554" max="12800" width="9.140625" style="5"/>
    <col min="12801" max="12801" width="16.140625" style="5" bestFit="1" customWidth="1"/>
    <col min="12802" max="12802" width="18.7109375" style="5" bestFit="1" customWidth="1"/>
    <col min="12803" max="12809" width="6.28515625" style="5" bestFit="1" customWidth="1"/>
    <col min="12810" max="13056" width="9.140625" style="5"/>
    <col min="13057" max="13057" width="16.140625" style="5" bestFit="1" customWidth="1"/>
    <col min="13058" max="13058" width="18.7109375" style="5" bestFit="1" customWidth="1"/>
    <col min="13059" max="13065" width="6.28515625" style="5" bestFit="1" customWidth="1"/>
    <col min="13066" max="13312" width="9.140625" style="5"/>
    <col min="13313" max="13313" width="16.140625" style="5" bestFit="1" customWidth="1"/>
    <col min="13314" max="13314" width="18.7109375" style="5" bestFit="1" customWidth="1"/>
    <col min="13315" max="13321" width="6.28515625" style="5" bestFit="1" customWidth="1"/>
    <col min="13322" max="13568" width="9.140625" style="5"/>
    <col min="13569" max="13569" width="16.140625" style="5" bestFit="1" customWidth="1"/>
    <col min="13570" max="13570" width="18.7109375" style="5" bestFit="1" customWidth="1"/>
    <col min="13571" max="13577" width="6.28515625" style="5" bestFit="1" customWidth="1"/>
    <col min="13578" max="13824" width="9.140625" style="5"/>
    <col min="13825" max="13825" width="16.140625" style="5" bestFit="1" customWidth="1"/>
    <col min="13826" max="13826" width="18.7109375" style="5" bestFit="1" customWidth="1"/>
    <col min="13827" max="13833" width="6.28515625" style="5" bestFit="1" customWidth="1"/>
    <col min="13834" max="14080" width="9.140625" style="5"/>
    <col min="14081" max="14081" width="16.140625" style="5" bestFit="1" customWidth="1"/>
    <col min="14082" max="14082" width="18.7109375" style="5" bestFit="1" customWidth="1"/>
    <col min="14083" max="14089" width="6.28515625" style="5" bestFit="1" customWidth="1"/>
    <col min="14090" max="14336" width="9.140625" style="5"/>
    <col min="14337" max="14337" width="16.140625" style="5" bestFit="1" customWidth="1"/>
    <col min="14338" max="14338" width="18.7109375" style="5" bestFit="1" customWidth="1"/>
    <col min="14339" max="14345" width="6.28515625" style="5" bestFit="1" customWidth="1"/>
    <col min="14346" max="14592" width="9.140625" style="5"/>
    <col min="14593" max="14593" width="16.140625" style="5" bestFit="1" customWidth="1"/>
    <col min="14594" max="14594" width="18.7109375" style="5" bestFit="1" customWidth="1"/>
    <col min="14595" max="14601" width="6.28515625" style="5" bestFit="1" customWidth="1"/>
    <col min="14602" max="14848" width="9.140625" style="5"/>
    <col min="14849" max="14849" width="16.140625" style="5" bestFit="1" customWidth="1"/>
    <col min="14850" max="14850" width="18.7109375" style="5" bestFit="1" customWidth="1"/>
    <col min="14851" max="14857" width="6.28515625" style="5" bestFit="1" customWidth="1"/>
    <col min="14858" max="15104" width="9.140625" style="5"/>
    <col min="15105" max="15105" width="16.140625" style="5" bestFit="1" customWidth="1"/>
    <col min="15106" max="15106" width="18.7109375" style="5" bestFit="1" customWidth="1"/>
    <col min="15107" max="15113" width="6.28515625" style="5" bestFit="1" customWidth="1"/>
    <col min="15114" max="15360" width="9.140625" style="5"/>
    <col min="15361" max="15361" width="16.140625" style="5" bestFit="1" customWidth="1"/>
    <col min="15362" max="15362" width="18.7109375" style="5" bestFit="1" customWidth="1"/>
    <col min="15363" max="15369" width="6.28515625" style="5" bestFit="1" customWidth="1"/>
    <col min="15370" max="15616" width="9.140625" style="5"/>
    <col min="15617" max="15617" width="16.140625" style="5" bestFit="1" customWidth="1"/>
    <col min="15618" max="15618" width="18.7109375" style="5" bestFit="1" customWidth="1"/>
    <col min="15619" max="15625" width="6.28515625" style="5" bestFit="1" customWidth="1"/>
    <col min="15626" max="15872" width="9.140625" style="5"/>
    <col min="15873" max="15873" width="16.140625" style="5" bestFit="1" customWidth="1"/>
    <col min="15874" max="15874" width="18.7109375" style="5" bestFit="1" customWidth="1"/>
    <col min="15875" max="15881" width="6.28515625" style="5" bestFit="1" customWidth="1"/>
    <col min="15882" max="16128" width="9.140625" style="5"/>
    <col min="16129" max="16129" width="16.140625" style="5" bestFit="1" customWidth="1"/>
    <col min="16130" max="16130" width="18.7109375" style="5" bestFit="1" customWidth="1"/>
    <col min="16131" max="16137" width="6.28515625" style="5" bestFit="1" customWidth="1"/>
    <col min="16138" max="16384" width="9.140625" style="5"/>
  </cols>
  <sheetData>
    <row r="1" spans="1:9" ht="20.100000000000001" customHeight="1" thickBot="1" x14ac:dyDescent="0.2">
      <c r="A1" s="56" t="s">
        <v>800</v>
      </c>
      <c r="B1" s="1" t="s">
        <v>801</v>
      </c>
      <c r="C1" s="3" t="s">
        <v>802</v>
      </c>
      <c r="D1" s="3" t="s">
        <v>803</v>
      </c>
      <c r="E1" s="3" t="s">
        <v>804</v>
      </c>
      <c r="F1" s="3" t="s">
        <v>805</v>
      </c>
      <c r="G1" s="3" t="s">
        <v>806</v>
      </c>
      <c r="H1" s="3" t="s">
        <v>807</v>
      </c>
      <c r="I1" s="4" t="s">
        <v>808</v>
      </c>
    </row>
    <row r="2" spans="1:9" ht="20.100000000000001" customHeight="1" x14ac:dyDescent="0.15">
      <c r="A2" s="131" t="str">
        <f>"実技"</f>
        <v>実技</v>
      </c>
      <c r="B2" s="40" t="str">
        <f>"男"</f>
        <v>男</v>
      </c>
      <c r="C2" s="44">
        <v>113</v>
      </c>
      <c r="D2" s="44">
        <v>41</v>
      </c>
      <c r="E2" s="44">
        <v>134</v>
      </c>
      <c r="F2" s="44">
        <v>57</v>
      </c>
      <c r="G2" s="44">
        <v>39</v>
      </c>
      <c r="H2" s="44">
        <v>10</v>
      </c>
      <c r="I2" s="45">
        <v>394</v>
      </c>
    </row>
    <row r="3" spans="1:9" ht="20.100000000000001" customHeight="1" x14ac:dyDescent="0.15">
      <c r="A3" s="132"/>
      <c r="B3" s="99" t="str">
        <f>"女"</f>
        <v>女</v>
      </c>
      <c r="C3" s="37">
        <v>33</v>
      </c>
      <c r="D3" s="37">
        <v>6</v>
      </c>
      <c r="E3" s="37">
        <v>30</v>
      </c>
      <c r="F3" s="37">
        <v>11</v>
      </c>
      <c r="G3" s="37">
        <v>3</v>
      </c>
      <c r="H3" s="37">
        <v>1</v>
      </c>
      <c r="I3" s="47">
        <v>84</v>
      </c>
    </row>
    <row r="4" spans="1:9" ht="20.100000000000001" customHeight="1" thickBot="1" x14ac:dyDescent="0.2">
      <c r="A4" s="134"/>
      <c r="B4" s="100" t="str">
        <f>"小計"</f>
        <v>小計</v>
      </c>
      <c r="C4" s="49">
        <v>146</v>
      </c>
      <c r="D4" s="49">
        <v>47</v>
      </c>
      <c r="E4" s="49">
        <v>164</v>
      </c>
      <c r="F4" s="49">
        <v>68</v>
      </c>
      <c r="G4" s="49">
        <v>42</v>
      </c>
      <c r="H4" s="49">
        <v>11</v>
      </c>
      <c r="I4" s="50">
        <v>478</v>
      </c>
    </row>
    <row r="5" spans="1:9" ht="20.100000000000001" customHeight="1" x14ac:dyDescent="0.15">
      <c r="A5" s="131" t="str">
        <f>"形"</f>
        <v>形</v>
      </c>
      <c r="B5" s="40" t="str">
        <f>"男"</f>
        <v>男</v>
      </c>
      <c r="C5" s="101"/>
      <c r="D5" s="101"/>
      <c r="E5" s="101"/>
      <c r="F5" s="44">
        <v>1</v>
      </c>
      <c r="G5" s="101"/>
      <c r="H5" s="101"/>
      <c r="I5" s="45">
        <v>1</v>
      </c>
    </row>
    <row r="6" spans="1:9" ht="20.100000000000001" customHeight="1" thickBot="1" x14ac:dyDescent="0.2">
      <c r="A6" s="134"/>
      <c r="B6" s="100" t="str">
        <f>"小計"</f>
        <v>小計</v>
      </c>
      <c r="C6" s="102"/>
      <c r="D6" s="102"/>
      <c r="E6" s="102"/>
      <c r="F6" s="49">
        <v>1</v>
      </c>
      <c r="G6" s="102"/>
      <c r="H6" s="102"/>
      <c r="I6" s="50">
        <v>1</v>
      </c>
    </row>
    <row r="7" spans="1:9" ht="20.100000000000001" customHeight="1" x14ac:dyDescent="0.15">
      <c r="A7" s="131" t="str">
        <f>"遠隔地"</f>
        <v>遠隔地</v>
      </c>
      <c r="B7" s="40" t="str">
        <f>"和歌山拳法連盟"</f>
        <v>和歌山拳法連盟</v>
      </c>
      <c r="C7" s="44">
        <v>3</v>
      </c>
      <c r="D7" s="44">
        <v>1</v>
      </c>
      <c r="E7" s="101"/>
      <c r="F7" s="101"/>
      <c r="G7" s="101"/>
      <c r="H7" s="101"/>
      <c r="I7" s="45">
        <v>4</v>
      </c>
    </row>
    <row r="8" spans="1:9" ht="20.100000000000001" customHeight="1" thickBot="1" x14ac:dyDescent="0.2">
      <c r="A8" s="134"/>
      <c r="B8" s="100" t="str">
        <f>"小計"</f>
        <v>小計</v>
      </c>
      <c r="C8" s="49">
        <v>3</v>
      </c>
      <c r="D8" s="49">
        <v>1</v>
      </c>
      <c r="E8" s="102"/>
      <c r="F8" s="102"/>
      <c r="G8" s="102"/>
      <c r="H8" s="102"/>
      <c r="I8" s="50">
        <v>4</v>
      </c>
    </row>
    <row r="9" spans="1:9" ht="20.100000000000001" customHeight="1" thickBot="1" x14ac:dyDescent="0.2">
      <c r="A9" s="41" t="s">
        <v>151</v>
      </c>
      <c r="B9" s="42"/>
      <c r="C9" s="103">
        <v>149</v>
      </c>
      <c r="D9" s="103">
        <v>48</v>
      </c>
      <c r="E9" s="103">
        <v>164</v>
      </c>
      <c r="F9" s="103">
        <v>69</v>
      </c>
      <c r="G9" s="103">
        <v>42</v>
      </c>
      <c r="H9" s="103">
        <v>11</v>
      </c>
      <c r="I9" s="104">
        <v>483</v>
      </c>
    </row>
  </sheetData>
  <mergeCells count="3">
    <mergeCell ref="A2:A4"/>
    <mergeCell ref="A5:A6"/>
    <mergeCell ref="A7:A8"/>
  </mergeCells>
  <phoneticPr fontId="1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B1"/>
    </sheetView>
  </sheetViews>
  <sheetFormatPr defaultRowHeight="12" x14ac:dyDescent="0.15"/>
  <cols>
    <col min="1" max="1" width="11.28515625" bestFit="1" customWidth="1"/>
    <col min="2" max="2" width="77.7109375" bestFit="1" customWidth="1"/>
  </cols>
  <sheetData>
    <row r="1" spans="1:4" ht="20.25" thickBot="1" x14ac:dyDescent="0.2">
      <c r="A1" s="151" t="s">
        <v>167</v>
      </c>
      <c r="B1" s="152"/>
    </row>
    <row r="2" spans="1:4" ht="19.5" x14ac:dyDescent="0.15">
      <c r="A2" s="27" t="s">
        <v>809</v>
      </c>
      <c r="B2" s="32" t="s">
        <v>810</v>
      </c>
      <c r="D2" s="24"/>
    </row>
    <row r="3" spans="1:4" ht="19.5" x14ac:dyDescent="0.15">
      <c r="A3" s="28" t="s">
        <v>135</v>
      </c>
      <c r="B3" s="23" t="s">
        <v>811</v>
      </c>
      <c r="D3" s="24"/>
    </row>
    <row r="4" spans="1:4" ht="19.5" x14ac:dyDescent="0.15">
      <c r="A4" s="28" t="s">
        <v>108</v>
      </c>
      <c r="B4" s="29" t="s">
        <v>168</v>
      </c>
      <c r="D4" s="24"/>
    </row>
    <row r="5" spans="1:4" ht="20.25" thickBot="1" x14ac:dyDescent="0.2">
      <c r="A5" s="30" t="s">
        <v>173</v>
      </c>
      <c r="B5" s="31" t="s">
        <v>169</v>
      </c>
    </row>
    <row r="9" spans="1:4" ht="14.25" x14ac:dyDescent="0.15">
      <c r="B9" s="24"/>
    </row>
    <row r="10" spans="1:4" ht="14.25" x14ac:dyDescent="0.15">
      <c r="B10" s="24"/>
    </row>
  </sheetData>
  <mergeCells count="1">
    <mergeCell ref="A1:B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コート表</vt:lpstr>
      <vt:lpstr>男子</vt:lpstr>
      <vt:lpstr>男子index</vt:lpstr>
      <vt:lpstr>女子</vt:lpstr>
      <vt:lpstr>２級</vt:lpstr>
      <vt:lpstr>遠隔地</vt:lpstr>
      <vt:lpstr>形</vt:lpstr>
      <vt:lpstr>受験者数</vt:lpstr>
      <vt:lpstr>形審査テーマ</vt:lpstr>
      <vt:lpstr>コート表!Print_Area</vt:lpstr>
      <vt:lpstr>コート表!tmp20236421313439</vt:lpstr>
      <vt:lpstr>tmp202562216352196</vt:lpstr>
      <vt:lpstr>tmp202562216359328</vt:lpstr>
      <vt:lpstr>tmp202562216412399</vt:lpstr>
      <vt:lpstr>tmp202562216420675</vt:lpstr>
      <vt:lpstr>tmp202562216431232</vt:lpstr>
      <vt:lpstr>tmp20256221645909</vt:lpstr>
      <vt:lpstr>tmp202562417103855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株式会社アネックス</dc:creator>
  <cp:lastModifiedBy>日本拳法会本部</cp:lastModifiedBy>
  <cp:lastPrinted>2025-06-24T09:14:00Z</cp:lastPrinted>
  <dcterms:created xsi:type="dcterms:W3CDTF">2023-08-30T01:14:48Z</dcterms:created>
  <dcterms:modified xsi:type="dcterms:W3CDTF">2025-06-26T01:11:07Z</dcterms:modified>
</cp:coreProperties>
</file>