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拳法\kenpo\ホームページ掲載用\202503\第3回受験者\"/>
    </mc:Choice>
  </mc:AlternateContent>
  <bookViews>
    <workbookView xWindow="-120" yWindow="-120" windowWidth="29040" windowHeight="15720" tabRatio="660"/>
  </bookViews>
  <sheets>
    <sheet name="コート表" sheetId="6" r:id="rId1"/>
    <sheet name="男子" sheetId="29" r:id="rId2"/>
    <sheet name="男子index" sheetId="31" r:id="rId3"/>
    <sheet name="女子" sheetId="30" r:id="rId4"/>
    <sheet name="２級" sheetId="32" r:id="rId5"/>
    <sheet name="形" sheetId="34" r:id="rId6"/>
    <sheet name="遠隔地" sheetId="33" r:id="rId7"/>
    <sheet name="形審査テーマ" sheetId="27" r:id="rId8"/>
    <sheet name="受験者数" sheetId="35" r:id="rId9"/>
  </sheets>
  <externalReferences>
    <externalReference r:id="rId10"/>
  </externalReferences>
  <definedNames>
    <definedName name="_xlnm.Print_Area" localSheetId="0">コート表!$A$1:$Q$28</definedName>
    <definedName name="_xlnm.Print_Titles" localSheetId="2">男子index!$1:$1</definedName>
    <definedName name="tmp2021518171311376">#REF!</definedName>
    <definedName name="tmp20236412161120" localSheetId="7">#REF!</definedName>
    <definedName name="tmp20236412161120">#REF!</definedName>
    <definedName name="tmp2023642039989" localSheetId="7">'[1]２級'!#REF!</definedName>
    <definedName name="tmp2023642039989">'[1]２級'!#REF!</definedName>
    <definedName name="tmp20236421313439" localSheetId="0">コート表!$B$4:$M$4</definedName>
    <definedName name="tmp2023827234113301" localSheetId="0">#REF!</definedName>
    <definedName name="tmp2023827234113301" localSheetId="7">#REF!</definedName>
    <definedName name="tmp2023827234113301">#REF!</definedName>
    <definedName name="tmp2023829174524194" localSheetId="7">#REF!</definedName>
    <definedName name="tmp2023829174524194">#REF!</definedName>
    <definedName name="tmp2023829175312334" localSheetId="7">#REF!</definedName>
    <definedName name="tmp2023829175312334">#REF!</definedName>
    <definedName name="tmp2023829223523109" localSheetId="7">#REF!</definedName>
    <definedName name="tmp2023829223523109">#REF!</definedName>
    <definedName name="tmp2023829223530974" localSheetId="7">#REF!</definedName>
    <definedName name="tmp2023829223530974">#REF!</definedName>
    <definedName name="tmp2023829223538280" localSheetId="7">#REF!</definedName>
    <definedName name="tmp2023829223538280">#REF!</definedName>
    <definedName name="tmp2023829223545606">#REF!</definedName>
    <definedName name="tmp2023829223552702" localSheetId="7">#REF!</definedName>
    <definedName name="tmp2023829223552702">#REF!</definedName>
    <definedName name="tmp202382922363341" localSheetId="7">#REF!</definedName>
    <definedName name="tmp202382922363341">#REF!</definedName>
    <definedName name="tmp2024625181629414" localSheetId="7">#REF!</definedName>
    <definedName name="tmp2024625181629414">#REF!</definedName>
    <definedName name="tmp2024625223239635" localSheetId="7">#REF!</definedName>
    <definedName name="tmp2024625223239635">#REF!</definedName>
    <definedName name="tmp2024625223253319" localSheetId="7">#REF!</definedName>
    <definedName name="tmp2024625223253319">#REF!</definedName>
    <definedName name="tmp20246252233064" localSheetId="7">#REF!</definedName>
    <definedName name="tmp20246252233064">#REF!</definedName>
    <definedName name="tmp2024625223324573" localSheetId="7">#REF!</definedName>
    <definedName name="tmp2024625223324573">#REF!</definedName>
    <definedName name="tmp2024626111833429">#REF!</definedName>
    <definedName name="tmp202462611184057">#REF!</definedName>
    <definedName name="tmp2024626111853296">#REF!</definedName>
    <definedName name="tmp2024626111914899">#REF!</definedName>
    <definedName name="tmp2024626114510348">#REF!</definedName>
    <definedName name="tmp2025622101141113">#REF!</definedName>
    <definedName name="tmp2025622145745960">#REF!</definedName>
    <definedName name="tmp202562216352196">#REF!</definedName>
    <definedName name="tmp202562216359328">#REF!</definedName>
    <definedName name="tmp202562216412399">#REF!</definedName>
    <definedName name="tmp202562216420675">#REF!</definedName>
    <definedName name="tmp202562216431232">#REF!</definedName>
    <definedName name="tmp20256221645909">#REF!</definedName>
    <definedName name="tmp2025623202735215">#REF!</definedName>
    <definedName name="tmp202562417103855">#REF!</definedName>
    <definedName name="tmp20259719435186">受験者数!$A$1:$K$1</definedName>
    <definedName name="tmp202597213810663">#REF!</definedName>
    <definedName name="tmp202597213817613">#REF!</definedName>
    <definedName name="tmp202597213823968">#REF!</definedName>
    <definedName name="tmp202597213830422">#REF!</definedName>
    <definedName name="tmp2025972138378">#REF!</definedName>
    <definedName name="tmp202597213849314">#REF!</definedName>
    <definedName name="tmp202599184854918">'２級'!$B$2:$D$2</definedName>
    <definedName name="tmp202599184914348">男子!$A$1:$F$1</definedName>
    <definedName name="tmp20259918491505">形!$A$1:$D$1</definedName>
    <definedName name="tmp202599184919824">女子!$A$1:$F$1</definedName>
    <definedName name="tmp202599184931511">男子index!$A$1:$D$1</definedName>
    <definedName name="tmp20259918497928">遠隔地!$A$1:$C$1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35" l="1"/>
  <c r="C11" i="35"/>
  <c r="C10" i="35"/>
  <c r="B10" i="35"/>
  <c r="A10" i="35"/>
  <c r="B9" i="35"/>
  <c r="C8" i="35"/>
  <c r="C7" i="35"/>
  <c r="B7" i="35"/>
  <c r="C6" i="35"/>
  <c r="C5" i="35"/>
  <c r="B5" i="35"/>
  <c r="C4" i="35"/>
  <c r="C3" i="35"/>
  <c r="C2" i="35"/>
  <c r="B2" i="35"/>
  <c r="A2" i="35"/>
  <c r="D12" i="34" l="1"/>
  <c r="C12" i="34"/>
  <c r="B12" i="34"/>
  <c r="A12" i="34"/>
  <c r="D11" i="34"/>
  <c r="C11" i="34"/>
  <c r="B11" i="34"/>
  <c r="A11" i="34"/>
  <c r="D10" i="34"/>
  <c r="C10" i="34"/>
  <c r="B10" i="34"/>
  <c r="A10" i="34"/>
  <c r="D9" i="34"/>
  <c r="C9" i="34"/>
  <c r="B9" i="34"/>
  <c r="A9" i="34"/>
  <c r="D8" i="34"/>
  <c r="C8" i="34"/>
  <c r="B8" i="34"/>
  <c r="A8" i="34"/>
  <c r="D7" i="34"/>
  <c r="C7" i="34"/>
  <c r="B7" i="34"/>
  <c r="A7" i="34"/>
  <c r="D6" i="34"/>
  <c r="C6" i="34"/>
  <c r="B6" i="34"/>
  <c r="A6" i="34"/>
  <c r="D5" i="34"/>
  <c r="C5" i="34"/>
  <c r="B5" i="34"/>
  <c r="A5" i="34"/>
  <c r="D4" i="34"/>
  <c r="C4" i="34"/>
  <c r="B4" i="34"/>
  <c r="A4" i="34"/>
  <c r="D3" i="34"/>
  <c r="C3" i="34"/>
  <c r="B3" i="34"/>
  <c r="A3" i="34"/>
  <c r="D2" i="34"/>
  <c r="C2" i="34"/>
  <c r="B2" i="34"/>
  <c r="A2" i="34"/>
  <c r="C4" i="33" l="1"/>
  <c r="C3" i="33"/>
  <c r="C2" i="33"/>
  <c r="B2" i="33"/>
  <c r="A2" i="33"/>
  <c r="H32" i="32" l="1"/>
  <c r="G32" i="32"/>
  <c r="F32" i="32"/>
  <c r="H31" i="32"/>
  <c r="G31" i="32"/>
  <c r="F31" i="32"/>
  <c r="D31" i="32"/>
  <c r="C31" i="32"/>
  <c r="H30" i="32"/>
  <c r="G30" i="32"/>
  <c r="F30" i="32"/>
  <c r="D30" i="32"/>
  <c r="C30" i="32"/>
  <c r="H29" i="32"/>
  <c r="G29" i="32"/>
  <c r="F29" i="32"/>
  <c r="D29" i="32"/>
  <c r="C29" i="32"/>
  <c r="H28" i="32"/>
  <c r="G28" i="32"/>
  <c r="F28" i="32"/>
  <c r="D28" i="32"/>
  <c r="C28" i="32"/>
  <c r="H27" i="32"/>
  <c r="G27" i="32"/>
  <c r="F27" i="32"/>
  <c r="D27" i="32"/>
  <c r="C27" i="32"/>
  <c r="H26" i="32"/>
  <c r="G26" i="32"/>
  <c r="D26" i="32"/>
  <c r="C26" i="32"/>
  <c r="H25" i="32"/>
  <c r="G25" i="32"/>
  <c r="F25" i="32"/>
  <c r="D25" i="32"/>
  <c r="C25" i="32"/>
  <c r="B25" i="32"/>
  <c r="H24" i="32"/>
  <c r="G24" i="32"/>
  <c r="D24" i="32"/>
  <c r="C24" i="32"/>
  <c r="H23" i="32"/>
  <c r="G23" i="32"/>
  <c r="D23" i="32"/>
  <c r="C23" i="32"/>
  <c r="B23" i="32"/>
  <c r="H22" i="32"/>
  <c r="G22" i="32"/>
  <c r="F22" i="32"/>
  <c r="D22" i="32"/>
  <c r="C22" i="32"/>
  <c r="H21" i="32"/>
  <c r="G21" i="32"/>
  <c r="F21" i="32"/>
  <c r="D21" i="32"/>
  <c r="C21" i="32"/>
  <c r="H20" i="32"/>
  <c r="G20" i="32"/>
  <c r="D20" i="32"/>
  <c r="C20" i="32"/>
  <c r="H19" i="32"/>
  <c r="G19" i="32"/>
  <c r="D19" i="32"/>
  <c r="C19" i="32"/>
  <c r="H18" i="32"/>
  <c r="G18" i="32"/>
  <c r="D18" i="32"/>
  <c r="C18" i="32"/>
  <c r="B18" i="32"/>
  <c r="H17" i="32"/>
  <c r="G17" i="32"/>
  <c r="F17" i="32"/>
  <c r="D17" i="32"/>
  <c r="C17" i="32"/>
  <c r="H16" i="32"/>
  <c r="G16" i="32"/>
  <c r="F16" i="32"/>
  <c r="D16" i="32"/>
  <c r="C16" i="32"/>
  <c r="H15" i="32"/>
  <c r="G15" i="32"/>
  <c r="F15" i="32"/>
  <c r="D15" i="32"/>
  <c r="C15" i="32"/>
  <c r="B15" i="32"/>
  <c r="H14" i="32"/>
  <c r="G14" i="32"/>
  <c r="F14" i="32"/>
  <c r="D14" i="32"/>
  <c r="C14" i="32"/>
  <c r="B14" i="32"/>
  <c r="H13" i="32"/>
  <c r="G13" i="32"/>
  <c r="F13" i="32"/>
  <c r="D13" i="32"/>
  <c r="C13" i="32"/>
  <c r="B13" i="32"/>
  <c r="H12" i="32"/>
  <c r="G12" i="32"/>
  <c r="D12" i="32"/>
  <c r="C12" i="32"/>
  <c r="B12" i="32"/>
  <c r="H11" i="32"/>
  <c r="G11" i="32"/>
  <c r="F11" i="32"/>
  <c r="D11" i="32"/>
  <c r="C11" i="32"/>
  <c r="H10" i="32"/>
  <c r="G10" i="32"/>
  <c r="D10" i="32"/>
  <c r="C10" i="32"/>
  <c r="B10" i="32"/>
  <c r="H9" i="32"/>
  <c r="G9" i="32"/>
  <c r="F9" i="32"/>
  <c r="D9" i="32"/>
  <c r="C9" i="32"/>
  <c r="H8" i="32"/>
  <c r="G8" i="32"/>
  <c r="D8" i="32"/>
  <c r="C8" i="32"/>
  <c r="B8" i="32"/>
  <c r="H7" i="32"/>
  <c r="G7" i="32"/>
  <c r="D7" i="32"/>
  <c r="C7" i="32"/>
  <c r="H6" i="32"/>
  <c r="G6" i="32"/>
  <c r="F6" i="32"/>
  <c r="D6" i="32"/>
  <c r="C6" i="32"/>
  <c r="B6" i="32"/>
  <c r="H5" i="32"/>
  <c r="G5" i="32"/>
  <c r="F5" i="32"/>
  <c r="D5" i="32"/>
  <c r="C5" i="32"/>
  <c r="B5" i="32"/>
  <c r="H4" i="32"/>
  <c r="G4" i="32"/>
  <c r="F4" i="32"/>
  <c r="D4" i="32"/>
  <c r="C4" i="32"/>
  <c r="H3" i="32"/>
  <c r="G3" i="32"/>
  <c r="F3" i="32"/>
  <c r="D3" i="32"/>
  <c r="C3" i="32"/>
  <c r="B3" i="32"/>
  <c r="Q28" i="6" l="1"/>
  <c r="N28" i="6"/>
  <c r="K28" i="6"/>
  <c r="H28" i="6"/>
  <c r="E28" i="6"/>
  <c r="C27" i="6"/>
  <c r="C26" i="6"/>
  <c r="O25" i="6"/>
  <c r="C25" i="6"/>
  <c r="O24" i="6"/>
  <c r="I24" i="6"/>
  <c r="F24" i="6"/>
  <c r="C24" i="6"/>
  <c r="O23" i="6"/>
  <c r="L23" i="6"/>
  <c r="I23" i="6"/>
  <c r="F23" i="6"/>
  <c r="C23" i="6"/>
  <c r="O22" i="6"/>
  <c r="L22" i="6"/>
  <c r="I22" i="6"/>
  <c r="F22" i="6"/>
  <c r="C22" i="6"/>
  <c r="O21" i="6"/>
  <c r="L21" i="6"/>
  <c r="I21" i="6"/>
  <c r="F21" i="6"/>
  <c r="C21" i="6"/>
</calcChain>
</file>

<file path=xl/sharedStrings.xml><?xml version="1.0" encoding="utf-8"?>
<sst xmlns="http://schemas.openxmlformats.org/spreadsheetml/2006/main" count="1737" uniqueCount="1030">
  <si>
    <t>１級</t>
  </si>
  <si>
    <t>京都産業大学</t>
  </si>
  <si>
    <t>大阪産業大学</t>
  </si>
  <si>
    <t>〃</t>
  </si>
  <si>
    <t>伊藤　誠人</t>
  </si>
  <si>
    <t>大阪公立大学杉本支部</t>
  </si>
  <si>
    <t>宮田　喜乃介</t>
  </si>
  <si>
    <t>同志社大学</t>
  </si>
  <si>
    <t>椿原　大地</t>
  </si>
  <si>
    <t>広田　恭平</t>
  </si>
  <si>
    <t>吹田市日本拳法連盟</t>
  </si>
  <si>
    <t>龍谷大学</t>
  </si>
  <si>
    <t>大西　直毅</t>
  </si>
  <si>
    <t>守口市日本拳法連盟</t>
  </si>
  <si>
    <t>関西福祉科学大学高校</t>
  </si>
  <si>
    <t>濫觴会</t>
  </si>
  <si>
    <t>青翔中学・高等学校</t>
  </si>
  <si>
    <t>泉北桃拳会</t>
  </si>
  <si>
    <t>橿原高校</t>
  </si>
  <si>
    <t>大阪商業大学堺高校</t>
  </si>
  <si>
    <t>今宮工科高校</t>
  </si>
  <si>
    <t>白虎会</t>
  </si>
  <si>
    <t>柘植　陽斗</t>
  </si>
  <si>
    <t>播磨　佑哉</t>
  </si>
  <si>
    <t>家田　悠紀斗</t>
  </si>
  <si>
    <t>徳永　博信</t>
  </si>
  <si>
    <t>都島</t>
  </si>
  <si>
    <t>共栄クラブ</t>
  </si>
  <si>
    <t>羽根　順平</t>
  </si>
  <si>
    <t>三密会</t>
  </si>
  <si>
    <t>真武館</t>
  </si>
  <si>
    <t>初段</t>
  </si>
  <si>
    <t>関西学院大学</t>
  </si>
  <si>
    <t>大阪公立大学中百舌鳥支部</t>
  </si>
  <si>
    <t>近畿大学</t>
  </si>
  <si>
    <t>和歌山拳法連盟</t>
  </si>
  <si>
    <t>清風高校</t>
  </si>
  <si>
    <t>大阪高校</t>
  </si>
  <si>
    <t>関西大学高等部</t>
  </si>
  <si>
    <t>大阪学院高校</t>
  </si>
  <si>
    <t>長屋　吟</t>
  </si>
  <si>
    <t>岡田　大駕</t>
  </si>
  <si>
    <t>野田　悠太</t>
  </si>
  <si>
    <t>中川　剛陽</t>
  </si>
  <si>
    <t>中村　孝太</t>
  </si>
  <si>
    <t>中井　珀斗</t>
  </si>
  <si>
    <t>森　温仁</t>
  </si>
  <si>
    <t>枚方市民拳法の会</t>
  </si>
  <si>
    <t>東　玲惺</t>
  </si>
  <si>
    <t>松本　武士</t>
  </si>
  <si>
    <t>洪游会本部</t>
  </si>
  <si>
    <t>中村　裕亮</t>
  </si>
  <si>
    <t>弐段</t>
  </si>
  <si>
    <t>橋田　純汰</t>
  </si>
  <si>
    <t>大阪商業大学</t>
  </si>
  <si>
    <t>関西大学</t>
  </si>
  <si>
    <t>尾﨑　太一</t>
  </si>
  <si>
    <t>藤上　豪</t>
  </si>
  <si>
    <t>西村　洸ガブリエル</t>
  </si>
  <si>
    <t>森岡　優真</t>
  </si>
  <si>
    <t>関西外国語大学</t>
  </si>
  <si>
    <t>立命館大学</t>
  </si>
  <si>
    <t>神戸大学</t>
  </si>
  <si>
    <t>福田　結真</t>
  </si>
  <si>
    <t>河元　優弥</t>
  </si>
  <si>
    <t>奥村　友紀</t>
  </si>
  <si>
    <t>茨木市日本拳法連盟</t>
  </si>
  <si>
    <t>参段</t>
  </si>
  <si>
    <t>大阪学院大学</t>
  </si>
  <si>
    <t>秦　昌雄</t>
  </si>
  <si>
    <t>龍皇会</t>
  </si>
  <si>
    <t>荻野　亮</t>
  </si>
  <si>
    <t>田上　龍司</t>
  </si>
  <si>
    <t>吉井　英尚</t>
  </si>
  <si>
    <t>安信　俊輔</t>
  </si>
  <si>
    <t>大道</t>
  </si>
  <si>
    <t>中野　良則</t>
  </si>
  <si>
    <t>神戸市拳法連盟</t>
  </si>
  <si>
    <t>樋口　翔太</t>
  </si>
  <si>
    <t>四段</t>
  </si>
  <si>
    <t>森尾　竜一</t>
  </si>
  <si>
    <t>宮澤　侑里</t>
  </si>
  <si>
    <t>１級</t>
    <phoneticPr fontId="1"/>
  </si>
  <si>
    <t>弐段</t>
    <phoneticPr fontId="1"/>
  </si>
  <si>
    <t>関西福祉科学大学高校</t>
    <phoneticPr fontId="1"/>
  </si>
  <si>
    <t>青翔中学・高等学校</t>
    <phoneticPr fontId="1"/>
  </si>
  <si>
    <t>大阪商業大学堺高校</t>
    <phoneticPr fontId="1"/>
  </si>
  <si>
    <t>大阪高校</t>
    <phoneticPr fontId="1"/>
  </si>
  <si>
    <t>選手氏名</t>
    <phoneticPr fontId="1"/>
  </si>
  <si>
    <t>団体名</t>
    <phoneticPr fontId="1"/>
  </si>
  <si>
    <t>初段</t>
    <phoneticPr fontId="1"/>
  </si>
  <si>
    <t>樋口　翔太</t>
    <phoneticPr fontId="1"/>
  </si>
  <si>
    <t>四段</t>
    <phoneticPr fontId="1"/>
  </si>
  <si>
    <t>龍谷大学</t>
    <phoneticPr fontId="1"/>
  </si>
  <si>
    <t>龍皇会</t>
    <phoneticPr fontId="1"/>
  </si>
  <si>
    <t>合計</t>
    <rPh sb="0" eb="1">
      <t>ゴウケイ</t>
    </rPh>
    <phoneticPr fontId="1"/>
  </si>
  <si>
    <t>２級</t>
    <rPh sb="1" eb="2">
      <t>キュウ</t>
    </rPh>
    <phoneticPr fontId="1"/>
  </si>
  <si>
    <t>Ｂ</t>
    <phoneticPr fontId="1"/>
  </si>
  <si>
    <t>組</t>
    <phoneticPr fontId="1"/>
  </si>
  <si>
    <t>人数</t>
    <phoneticPr fontId="1"/>
  </si>
  <si>
    <t>受験段級</t>
    <phoneticPr fontId="1"/>
  </si>
  <si>
    <t>形審査テーマ</t>
    <rPh sb="0" eb="1">
      <t>カタ</t>
    </rPh>
    <rPh sb="1" eb="3">
      <t>シンサ</t>
    </rPh>
    <phoneticPr fontId="1"/>
  </si>
  <si>
    <t>正面</t>
    <rPh sb="0" eb="2">
      <t>ショウメン</t>
    </rPh>
    <phoneticPr fontId="1"/>
  </si>
  <si>
    <t>参段以上</t>
    <rPh sb="2" eb="4">
      <t>イジョウ</t>
    </rPh>
    <phoneticPr fontId="1"/>
  </si>
  <si>
    <t>和歌山拳法連盟</t>
    <phoneticPr fontId="1"/>
  </si>
  <si>
    <t>大阪学院大学</t>
    <phoneticPr fontId="1"/>
  </si>
  <si>
    <t>杉本　倖太</t>
    <phoneticPr fontId="1"/>
  </si>
  <si>
    <t>西村　洸ガブリエル</t>
    <phoneticPr fontId="1"/>
  </si>
  <si>
    <t>神田　アレクサンダー　蒼輔</t>
    <phoneticPr fontId="1"/>
  </si>
  <si>
    <t>椿原　大地</t>
    <phoneticPr fontId="1"/>
  </si>
  <si>
    <t>相嶋　拓海</t>
    <phoneticPr fontId="1"/>
  </si>
  <si>
    <t>金川　幸聖</t>
    <phoneticPr fontId="1"/>
  </si>
  <si>
    <t>古山　翔</t>
    <phoneticPr fontId="1"/>
  </si>
  <si>
    <t>金丸　諒史</t>
    <phoneticPr fontId="1"/>
  </si>
  <si>
    <t>井手　優太</t>
    <phoneticPr fontId="1"/>
  </si>
  <si>
    <t>野田　悠太</t>
    <phoneticPr fontId="1"/>
  </si>
  <si>
    <t>山田　陽音</t>
    <phoneticPr fontId="1"/>
  </si>
  <si>
    <t>藤上　豪</t>
    <phoneticPr fontId="1"/>
  </si>
  <si>
    <t>森　温仁</t>
    <phoneticPr fontId="1"/>
  </si>
  <si>
    <t>平尾　樹希</t>
    <phoneticPr fontId="1"/>
  </si>
  <si>
    <t>北村　歩夢</t>
    <phoneticPr fontId="1"/>
  </si>
  <si>
    <t>清風高校</t>
    <phoneticPr fontId="1"/>
  </si>
  <si>
    <t>東大阪大学柏原高校</t>
    <phoneticPr fontId="1"/>
  </si>
  <si>
    <t>喜友名　壮太</t>
    <phoneticPr fontId="1"/>
  </si>
  <si>
    <t>桃山学院高校</t>
    <phoneticPr fontId="1"/>
  </si>
  <si>
    <t>下家　凛生</t>
    <phoneticPr fontId="1"/>
  </si>
  <si>
    <t>竹嶋　丈</t>
    <phoneticPr fontId="1"/>
  </si>
  <si>
    <t>船迫　亮太</t>
    <phoneticPr fontId="1"/>
  </si>
  <si>
    <t>安信　俊輔</t>
    <phoneticPr fontId="1"/>
  </si>
  <si>
    <t>吉井　英尚</t>
    <phoneticPr fontId="1"/>
  </si>
  <si>
    <t>塚脇　魁彪</t>
    <phoneticPr fontId="1"/>
  </si>
  <si>
    <t>文田　岳雄</t>
    <phoneticPr fontId="1"/>
  </si>
  <si>
    <t>津曲　隆行</t>
    <phoneticPr fontId="1"/>
  </si>
  <si>
    <t>長屋　吟</t>
    <phoneticPr fontId="1"/>
  </si>
  <si>
    <t>弘重　貴之</t>
    <phoneticPr fontId="1"/>
  </si>
  <si>
    <t>酒井　貴嗣</t>
    <phoneticPr fontId="1"/>
  </si>
  <si>
    <t>誠心会</t>
    <phoneticPr fontId="1"/>
  </si>
  <si>
    <t>山口　幸生</t>
    <phoneticPr fontId="1"/>
  </si>
  <si>
    <t>石井　勇輝</t>
    <phoneticPr fontId="1"/>
  </si>
  <si>
    <t>森尾　竜一</t>
    <phoneticPr fontId="1"/>
  </si>
  <si>
    <t>枚方市民拳法の会</t>
    <phoneticPr fontId="1"/>
  </si>
  <si>
    <t>白虎会</t>
    <phoneticPr fontId="1"/>
  </si>
  <si>
    <t>植杉　輝行</t>
    <phoneticPr fontId="1"/>
  </si>
  <si>
    <t>岸見　俊</t>
    <phoneticPr fontId="1"/>
  </si>
  <si>
    <t>大中　淳史</t>
    <phoneticPr fontId="1"/>
  </si>
  <si>
    <t>姜　泰志</t>
    <phoneticPr fontId="1"/>
  </si>
  <si>
    <t>東　玲惺</t>
    <phoneticPr fontId="1"/>
  </si>
  <si>
    <t>秦　昌雄</t>
    <phoneticPr fontId="1"/>
  </si>
  <si>
    <t>田上　龍司</t>
    <phoneticPr fontId="1"/>
  </si>
  <si>
    <t>地階</t>
    <rPh sb="0" eb="2">
      <t>チカイ</t>
    </rPh>
    <phoneticPr fontId="1"/>
  </si>
  <si>
    <t>形１</t>
    <rPh sb="0" eb="1">
      <t>カタ</t>
    </rPh>
    <phoneticPr fontId="1"/>
  </si>
  <si>
    <t>形２</t>
    <rPh sb="0" eb="1">
      <t>カタ</t>
    </rPh>
    <phoneticPr fontId="1"/>
  </si>
  <si>
    <t>脇　千颯</t>
  </si>
  <si>
    <t>東大阪大学柏原高校</t>
  </si>
  <si>
    <t>山邊　佑真</t>
  </si>
  <si>
    <t>松本　健汰</t>
  </si>
  <si>
    <t>藤井　航</t>
  </si>
  <si>
    <t>福徳　壮</t>
  </si>
  <si>
    <t>庄司　亮太</t>
  </si>
  <si>
    <t>小松　龍生</t>
  </si>
  <si>
    <t>熊谷　怜士</t>
  </si>
  <si>
    <t>金乙　達也</t>
  </si>
  <si>
    <t>秦　悠真</t>
  </si>
  <si>
    <t>陳　昱霖</t>
  </si>
  <si>
    <t>井坂　太信</t>
  </si>
  <si>
    <t>井學　潤</t>
  </si>
  <si>
    <t>近藤　優吏</t>
  </si>
  <si>
    <t>佐藤　真梧</t>
  </si>
  <si>
    <t>登り山　瑛大郎</t>
  </si>
  <si>
    <t>中山　凌佑</t>
  </si>
  <si>
    <t>小田　智之</t>
  </si>
  <si>
    <t>誠豪</t>
  </si>
  <si>
    <t>楠田　偉央</t>
  </si>
  <si>
    <t>小浜　守平</t>
  </si>
  <si>
    <t>菅原　一乃進</t>
  </si>
  <si>
    <t>宮林　大和</t>
  </si>
  <si>
    <t>桃山学院高校</t>
  </si>
  <si>
    <t>宇都宮　天桔</t>
  </si>
  <si>
    <t>新風会</t>
  </si>
  <si>
    <t>奥井　利昌</t>
  </si>
  <si>
    <t>内海　聡</t>
  </si>
  <si>
    <t>生井　辰季</t>
  </si>
  <si>
    <t>門脇　正樹</t>
  </si>
  <si>
    <t>親和会</t>
  </si>
  <si>
    <t>大中　淳史</t>
  </si>
  <si>
    <t>国本　丈司</t>
  </si>
  <si>
    <t>出口　亮太</t>
  </si>
  <si>
    <t>桃山学院大学</t>
  </si>
  <si>
    <t>生駒　大和</t>
  </si>
  <si>
    <t>中島　悠揮</t>
  </si>
  <si>
    <t>柳　侑希</t>
  </si>
  <si>
    <t>三宅　一誠</t>
  </si>
  <si>
    <t>五戸　洋輔</t>
  </si>
  <si>
    <t>長南　歩希</t>
  </si>
  <si>
    <t>川瀬　敦也</t>
  </si>
  <si>
    <t>三邊　泰史</t>
  </si>
  <si>
    <t>樽見　蓮耶</t>
  </si>
  <si>
    <t>梅野　日和</t>
  </si>
  <si>
    <t>御井　良</t>
  </si>
  <si>
    <t>ロビンソン　輝維</t>
  </si>
  <si>
    <t>川嶋　涼太</t>
  </si>
  <si>
    <t>和田　昌大</t>
  </si>
  <si>
    <t>森田　広大</t>
  </si>
  <si>
    <t>金丸　諒史</t>
  </si>
  <si>
    <t>井上　遼一</t>
  </si>
  <si>
    <t>喜友名　壮太</t>
  </si>
  <si>
    <t>誠心会</t>
  </si>
  <si>
    <t>玉井　悠登</t>
  </si>
  <si>
    <t>太田　琉斗</t>
  </si>
  <si>
    <t>石田　駿輝</t>
  </si>
  <si>
    <t>東田　大輝</t>
  </si>
  <si>
    <t>大阪工業大学</t>
  </si>
  <si>
    <t>相嶋　拓海</t>
  </si>
  <si>
    <t>青木　海人</t>
  </si>
  <si>
    <t>井手　優太</t>
  </si>
  <si>
    <t>杉本　倖太</t>
  </si>
  <si>
    <t>佐々木　達也</t>
  </si>
  <si>
    <t>齋藤　響</t>
  </si>
  <si>
    <t>中尾　昊馬</t>
  </si>
  <si>
    <t>小森　麟太郎</t>
  </si>
  <si>
    <t>梶谷　大智</t>
  </si>
  <si>
    <t>稲谷　翔</t>
  </si>
  <si>
    <t>古山　翔</t>
  </si>
  <si>
    <t>原田　樹</t>
  </si>
  <si>
    <t>奥田　智士</t>
  </si>
  <si>
    <t>小林　航大</t>
  </si>
  <si>
    <t>上村　福生</t>
  </si>
  <si>
    <t>重本　佳穏</t>
  </si>
  <si>
    <t>内村　悠誠</t>
  </si>
  <si>
    <t>井塲　裕一朗</t>
  </si>
  <si>
    <t>塚脇　魁彪</t>
  </si>
  <si>
    <t>丹波　知也</t>
  </si>
  <si>
    <t>里　咲多朗</t>
  </si>
  <si>
    <t>安井　伶維</t>
  </si>
  <si>
    <t>春名　優秦</t>
  </si>
  <si>
    <t>坂谷　健太</t>
  </si>
  <si>
    <t>手嶋　駿介</t>
  </si>
  <si>
    <t>植杉　輝行</t>
  </si>
  <si>
    <t>下村　匠真</t>
  </si>
  <si>
    <t>平井　啓翔</t>
  </si>
  <si>
    <t>高村　匠</t>
  </si>
  <si>
    <t>高井　晶央</t>
  </si>
  <si>
    <t>小山　侑</t>
  </si>
  <si>
    <t>濱田　怜輝</t>
  </si>
  <si>
    <t>冨村　宗完</t>
  </si>
  <si>
    <t>田中　慎二</t>
  </si>
  <si>
    <t>北村　歩夢</t>
  </si>
  <si>
    <t>渡邊　樹史</t>
  </si>
  <si>
    <t>中田　大智</t>
  </si>
  <si>
    <t>熊谷　太介</t>
  </si>
  <si>
    <t>于　碩</t>
  </si>
  <si>
    <t>長浜　柚太</t>
  </si>
  <si>
    <t>十三同志会</t>
  </si>
  <si>
    <t>日高谷　大翔</t>
  </si>
  <si>
    <t>石澤　悠生</t>
  </si>
  <si>
    <t>姜　泰志</t>
  </si>
  <si>
    <t>島本　晋吾</t>
  </si>
  <si>
    <t>天野　賢信</t>
  </si>
  <si>
    <t>瀧本　琉偉</t>
  </si>
  <si>
    <t>山田　陽音</t>
  </si>
  <si>
    <t>赤尾　慶太</t>
  </si>
  <si>
    <t>文田　岳雄</t>
  </si>
  <si>
    <t>長滝　海璃</t>
  </si>
  <si>
    <t>竹嶋　丈</t>
  </si>
  <si>
    <t>幸地　柊太郎</t>
  </si>
  <si>
    <t>下家　凛生</t>
  </si>
  <si>
    <t>佐藤　流空</t>
  </si>
  <si>
    <t>吉田　晴将</t>
  </si>
  <si>
    <t>青木　元汰</t>
  </si>
  <si>
    <t>金井　律</t>
  </si>
  <si>
    <t>早見　心</t>
  </si>
  <si>
    <t>加藤　義孝</t>
  </si>
  <si>
    <t>井原　大嘉</t>
  </si>
  <si>
    <t>津曲　隆行</t>
  </si>
  <si>
    <t>船迫　亮太</t>
  </si>
  <si>
    <t>酒井　貴嗣</t>
  </si>
  <si>
    <t>足立　隆司</t>
  </si>
  <si>
    <t>増田　昂平</t>
  </si>
  <si>
    <t>土田　満穂</t>
  </si>
  <si>
    <t>摂津市日本拳法連盟</t>
  </si>
  <si>
    <t>今井　宏海</t>
  </si>
  <si>
    <t>山本　裕暉</t>
  </si>
  <si>
    <t>坂本　寿範</t>
  </si>
  <si>
    <t>平尾　樹希</t>
  </si>
  <si>
    <t>岡本　晴希</t>
  </si>
  <si>
    <t>村井　博信</t>
  </si>
  <si>
    <t>入口　煌己</t>
  </si>
  <si>
    <t>金子　修大</t>
  </si>
  <si>
    <t>毛利　和真</t>
  </si>
  <si>
    <t>山口　幸生</t>
  </si>
  <si>
    <t>折口　真</t>
  </si>
  <si>
    <t>竹川　敬治</t>
  </si>
  <si>
    <t>岸見　俊</t>
  </si>
  <si>
    <t>花市　翔吾</t>
  </si>
  <si>
    <t>村上　丞太郎</t>
  </si>
  <si>
    <t>箕面市日本拳法連盟</t>
  </si>
  <si>
    <t>石井　勇輝</t>
  </si>
  <si>
    <t>金川　幸聖</t>
  </si>
  <si>
    <t>弘重　貴之</t>
  </si>
  <si>
    <t>片山　雅涼</t>
  </si>
  <si>
    <t>田中　志進</t>
  </si>
  <si>
    <t>鈴木　竣汰朗</t>
  </si>
  <si>
    <t>平田　蓮</t>
  </si>
  <si>
    <t>坪井　行央</t>
  </si>
  <si>
    <t>穂口　寛悟</t>
  </si>
  <si>
    <t>小倉　大空</t>
  </si>
  <si>
    <t>松下　大起</t>
  </si>
  <si>
    <t>中野　一希</t>
  </si>
  <si>
    <t>福田　直志</t>
  </si>
  <si>
    <t>出口　天明</t>
  </si>
  <si>
    <t>神田　アレクサンダー　蒼輔</t>
  </si>
  <si>
    <t>田中　啓太</t>
  </si>
  <si>
    <t>山田　航</t>
  </si>
  <si>
    <t>吉川　貴志</t>
  </si>
  <si>
    <t>小浜　守哉</t>
  </si>
  <si>
    <t>田村　虎太郎</t>
  </si>
  <si>
    <t>組番号</t>
    <phoneticPr fontId="1"/>
  </si>
  <si>
    <t>大阪学院高校</t>
    <phoneticPr fontId="1"/>
  </si>
  <si>
    <t>橿原高校</t>
    <phoneticPr fontId="1"/>
  </si>
  <si>
    <t>奈良南高校</t>
    <phoneticPr fontId="1"/>
  </si>
  <si>
    <t>弐段</t>
    <phoneticPr fontId="1"/>
  </si>
  <si>
    <t>参段</t>
    <phoneticPr fontId="1"/>
  </si>
  <si>
    <t>原田　樹</t>
    <phoneticPr fontId="1"/>
  </si>
  <si>
    <t>生駒　大和</t>
    <phoneticPr fontId="1"/>
  </si>
  <si>
    <t>国本　丈司</t>
    <phoneticPr fontId="1"/>
  </si>
  <si>
    <t>中村　孝太</t>
    <phoneticPr fontId="1"/>
  </si>
  <si>
    <t>田村　虎太郎</t>
    <phoneticPr fontId="1"/>
  </si>
  <si>
    <t>森田　広大</t>
    <phoneticPr fontId="1"/>
  </si>
  <si>
    <t>尾﨑　太一</t>
    <phoneticPr fontId="1"/>
  </si>
  <si>
    <t>森岡　優真</t>
    <phoneticPr fontId="1"/>
  </si>
  <si>
    <t>庄司　亮太</t>
    <phoneticPr fontId="1"/>
  </si>
  <si>
    <t>陳　昱霖</t>
    <phoneticPr fontId="1"/>
  </si>
  <si>
    <t>毛利　和真</t>
    <phoneticPr fontId="1"/>
  </si>
  <si>
    <t>小浜　守哉</t>
    <phoneticPr fontId="1"/>
  </si>
  <si>
    <t>藤井　航</t>
    <phoneticPr fontId="1"/>
  </si>
  <si>
    <t>和田　昌大</t>
    <phoneticPr fontId="1"/>
  </si>
  <si>
    <t>井坂　太信</t>
    <phoneticPr fontId="1"/>
  </si>
  <si>
    <t>佐々木　達也</t>
    <phoneticPr fontId="1"/>
  </si>
  <si>
    <t>宮田　喜乃介</t>
    <phoneticPr fontId="1"/>
  </si>
  <si>
    <t>近畿大学</t>
    <phoneticPr fontId="1"/>
  </si>
  <si>
    <t>松本　健汰</t>
    <phoneticPr fontId="1"/>
  </si>
  <si>
    <t>上村　福生</t>
    <phoneticPr fontId="1"/>
  </si>
  <si>
    <t>井學　潤</t>
    <phoneticPr fontId="1"/>
  </si>
  <si>
    <t>山邊　佑真</t>
    <phoneticPr fontId="1"/>
  </si>
  <si>
    <t>青木　海人</t>
    <phoneticPr fontId="1"/>
  </si>
  <si>
    <t>御井　良</t>
    <phoneticPr fontId="1"/>
  </si>
  <si>
    <t>片山　雅涼</t>
    <phoneticPr fontId="1"/>
  </si>
  <si>
    <t>金乙　達也</t>
    <phoneticPr fontId="1"/>
  </si>
  <si>
    <t>齋藤　響</t>
    <phoneticPr fontId="1"/>
  </si>
  <si>
    <t>三宅　一誠</t>
    <phoneticPr fontId="1"/>
  </si>
  <si>
    <t>ロビンソン　輝維</t>
    <phoneticPr fontId="1"/>
  </si>
  <si>
    <t>桃山学院大学</t>
    <phoneticPr fontId="1"/>
  </si>
  <si>
    <t>出口　亮太</t>
    <phoneticPr fontId="1"/>
  </si>
  <si>
    <t>熊谷　怜士</t>
    <phoneticPr fontId="1"/>
  </si>
  <si>
    <t>入口　煌己</t>
    <phoneticPr fontId="1"/>
  </si>
  <si>
    <t>宮澤　侑里</t>
    <phoneticPr fontId="1"/>
  </si>
  <si>
    <t>伊都中央高校</t>
    <phoneticPr fontId="1"/>
  </si>
  <si>
    <t>幸地　柊太郎</t>
    <phoneticPr fontId="1"/>
  </si>
  <si>
    <t>佐藤　流空</t>
    <phoneticPr fontId="1"/>
  </si>
  <si>
    <t>丹波　知也</t>
    <phoneticPr fontId="1"/>
  </si>
  <si>
    <t>中田　大智</t>
    <phoneticPr fontId="1"/>
  </si>
  <si>
    <t>橋田　純汰</t>
    <phoneticPr fontId="1"/>
  </si>
  <si>
    <t>熊谷　太介</t>
    <phoneticPr fontId="1"/>
  </si>
  <si>
    <t>冨村　宗完</t>
    <phoneticPr fontId="1"/>
  </si>
  <si>
    <t>石澤　悠生</t>
    <phoneticPr fontId="1"/>
  </si>
  <si>
    <t>瀧本　琉偉</t>
    <phoneticPr fontId="1"/>
  </si>
  <si>
    <t>柘植　陽斗</t>
    <phoneticPr fontId="1"/>
  </si>
  <si>
    <t>村上　丞太郎</t>
    <phoneticPr fontId="1"/>
  </si>
  <si>
    <t>関西大学高等部</t>
    <phoneticPr fontId="1"/>
  </si>
  <si>
    <t>菅原　一乃進</t>
    <phoneticPr fontId="1"/>
  </si>
  <si>
    <t>手嶋　駿介</t>
    <phoneticPr fontId="1"/>
  </si>
  <si>
    <t>濱田　怜輝</t>
    <phoneticPr fontId="1"/>
  </si>
  <si>
    <t>平井　啓翔</t>
    <phoneticPr fontId="1"/>
  </si>
  <si>
    <t>安井　伶維</t>
    <phoneticPr fontId="1"/>
  </si>
  <si>
    <t>小山　侑</t>
    <phoneticPr fontId="1"/>
  </si>
  <si>
    <t>花市　翔吾</t>
    <phoneticPr fontId="1"/>
  </si>
  <si>
    <t>近藤　優吏</t>
    <phoneticPr fontId="1"/>
  </si>
  <si>
    <t>坂谷　健太</t>
    <phoneticPr fontId="1"/>
  </si>
  <si>
    <t>高井　晶央</t>
    <phoneticPr fontId="1"/>
  </si>
  <si>
    <t>山本　裕暉</t>
    <phoneticPr fontId="1"/>
  </si>
  <si>
    <t>内海　聡</t>
    <phoneticPr fontId="1"/>
  </si>
  <si>
    <t>三密会</t>
    <phoneticPr fontId="1"/>
  </si>
  <si>
    <t>小浜　守平</t>
    <phoneticPr fontId="1"/>
  </si>
  <si>
    <t>羽根　順平</t>
    <phoneticPr fontId="1"/>
  </si>
  <si>
    <t>坪井　行央</t>
    <phoneticPr fontId="1"/>
  </si>
  <si>
    <t>門脇　正樹</t>
    <phoneticPr fontId="1"/>
  </si>
  <si>
    <t>長浜　柚太</t>
    <phoneticPr fontId="1"/>
  </si>
  <si>
    <t>足立　隆司</t>
    <phoneticPr fontId="1"/>
  </si>
  <si>
    <t>小田　智之</t>
    <phoneticPr fontId="1"/>
  </si>
  <si>
    <t>登り山　瑛大郎</t>
    <phoneticPr fontId="1"/>
  </si>
  <si>
    <t>吉川　貴志</t>
    <phoneticPr fontId="1"/>
  </si>
  <si>
    <t>奥井　利昌</t>
    <phoneticPr fontId="1"/>
  </si>
  <si>
    <t>井原　大嘉</t>
    <phoneticPr fontId="1"/>
  </si>
  <si>
    <t>坂本　寿範</t>
    <phoneticPr fontId="1"/>
  </si>
  <si>
    <t>中村　裕亮</t>
    <phoneticPr fontId="1"/>
  </si>
  <si>
    <t>性別</t>
    <phoneticPr fontId="1"/>
  </si>
  <si>
    <t>２級</t>
    <phoneticPr fontId="1"/>
  </si>
  <si>
    <t>１級</t>
    <phoneticPr fontId="1"/>
  </si>
  <si>
    <t>１組</t>
    <rPh sb="1" eb="2">
      <t>クミ</t>
    </rPh>
    <phoneticPr fontId="1"/>
  </si>
  <si>
    <t>２組</t>
    <rPh sb="1" eb="2">
      <t>クミ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</si>
  <si>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</si>
  <si>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</si>
  <si>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Ａ</t>
    <phoneticPr fontId="1"/>
  </si>
  <si>
    <t>Ｃ</t>
    <phoneticPr fontId="1"/>
  </si>
  <si>
    <t>Ｄ</t>
    <phoneticPr fontId="1"/>
  </si>
  <si>
    <t>Ｅ</t>
    <phoneticPr fontId="1"/>
  </si>
  <si>
    <t>組</t>
    <phoneticPr fontId="1"/>
  </si>
  <si>
    <t>人数</t>
    <phoneticPr fontId="1"/>
  </si>
  <si>
    <t>受験段級</t>
    <phoneticPr fontId="1"/>
  </si>
  <si>
    <t>人数</t>
    <phoneticPr fontId="1"/>
  </si>
  <si>
    <t>組</t>
    <phoneticPr fontId="1"/>
  </si>
  <si>
    <t>人数</t>
    <phoneticPr fontId="1"/>
  </si>
  <si>
    <t>３階</t>
    <rPh sb="1" eb="2">
      <t>カイ</t>
    </rPh>
    <phoneticPr fontId="1"/>
  </si>
  <si>
    <t>中谷　龍星</t>
  </si>
  <si>
    <t>沈　大儀</t>
  </si>
  <si>
    <t>正村　彬良</t>
  </si>
  <si>
    <t>川本　修斗</t>
  </si>
  <si>
    <t>宮本　知隆</t>
  </si>
  <si>
    <t>加藤　由弥</t>
  </si>
  <si>
    <t>西内　蓮</t>
  </si>
  <si>
    <t>小松　佳太郎</t>
  </si>
  <si>
    <t>加藤　恵和</t>
  </si>
  <si>
    <t>木下　平受郎</t>
  </si>
  <si>
    <t>永田　夢人</t>
  </si>
  <si>
    <t>有富　颯志</t>
  </si>
  <si>
    <t>浅野　輝心</t>
  </si>
  <si>
    <t>大北　航</t>
  </si>
  <si>
    <t>宮本　雅弘</t>
  </si>
  <si>
    <t>柴田　漱太</t>
  </si>
  <si>
    <t>天野　叶夢</t>
  </si>
  <si>
    <t>東野　令</t>
  </si>
  <si>
    <t>チョン　ジュンヨン</t>
  </si>
  <si>
    <t>澤　夕輝</t>
  </si>
  <si>
    <t>坪井　慎治</t>
  </si>
  <si>
    <t>旭区日本拳法連盟</t>
  </si>
  <si>
    <t>西村　樹</t>
  </si>
  <si>
    <t>宮本　遼仙</t>
  </si>
  <si>
    <t>赤山　巧光</t>
  </si>
  <si>
    <t>魯　庭宇</t>
  </si>
  <si>
    <t>立入　成明</t>
  </si>
  <si>
    <t>山崎　昴</t>
  </si>
  <si>
    <t>松尾　真</t>
  </si>
  <si>
    <t>石嵜　智大</t>
  </si>
  <si>
    <t>湊　大哉</t>
  </si>
  <si>
    <t>大橋　利巧</t>
  </si>
  <si>
    <t>上阪　麟太郎</t>
  </si>
  <si>
    <t>廣瀬　駿翔</t>
  </si>
  <si>
    <t>西尾　和真</t>
  </si>
  <si>
    <t>山口　凛太朗</t>
  </si>
  <si>
    <t>池澤　尚亮</t>
  </si>
  <si>
    <t>広島大学</t>
  </si>
  <si>
    <t>平家　誠也</t>
  </si>
  <si>
    <t>丸岡　煌</t>
  </si>
  <si>
    <t>長谷川　優介</t>
  </si>
  <si>
    <t>薮田　泰佑</t>
  </si>
  <si>
    <t>藤田　光世</t>
  </si>
  <si>
    <t>宮本　剛</t>
  </si>
  <si>
    <t>大原　佑心</t>
  </si>
  <si>
    <t>坪井　太紀</t>
  </si>
  <si>
    <t>榊山　晃平</t>
  </si>
  <si>
    <t>乾　純太朗</t>
  </si>
  <si>
    <t>山口　龍斗</t>
  </si>
  <si>
    <t>渡部　遼太朗</t>
  </si>
  <si>
    <t>城野　陽向</t>
  </si>
  <si>
    <t>山本　知輝</t>
  </si>
  <si>
    <t>杉村　和羽</t>
  </si>
  <si>
    <t>山道　咲友</t>
  </si>
  <si>
    <t>木村　悠人</t>
  </si>
  <si>
    <t>宮本　幸尚</t>
  </si>
  <si>
    <t>田村　海翔</t>
  </si>
  <si>
    <t>山形　和輝</t>
  </si>
  <si>
    <t>藤本　彰真</t>
  </si>
  <si>
    <t>橋本　旺寿</t>
  </si>
  <si>
    <t>若杉　舞翔</t>
  </si>
  <si>
    <t>藤尾　朔人</t>
  </si>
  <si>
    <t>松尾　悠希</t>
  </si>
  <si>
    <t>大上　太輝</t>
  </si>
  <si>
    <t>佐々木　慶一郎</t>
  </si>
  <si>
    <t>藤田　泰成</t>
  </si>
  <si>
    <t>矢野　謙心</t>
  </si>
  <si>
    <t>二宮　誠敬</t>
  </si>
  <si>
    <t>井上　大輔</t>
  </si>
  <si>
    <t>周子　高尚</t>
  </si>
  <si>
    <t>石塚　倖大</t>
  </si>
  <si>
    <t>永井　康誠</t>
  </si>
  <si>
    <t>田﨑　風雅</t>
  </si>
  <si>
    <t>前　陽大</t>
  </si>
  <si>
    <t>粟村　宗一郎</t>
  </si>
  <si>
    <t>西田　喜翔</t>
  </si>
  <si>
    <t>井上　遥馬</t>
  </si>
  <si>
    <t>岡本　凌成</t>
  </si>
  <si>
    <t>中村　悠力</t>
  </si>
  <si>
    <t>安田　泰庸</t>
  </si>
  <si>
    <t>佐納　聡斗</t>
  </si>
  <si>
    <t>里見　僚</t>
  </si>
  <si>
    <t>鐘築　信也</t>
  </si>
  <si>
    <t>松田　龍人</t>
  </si>
  <si>
    <t>嶋本　逞</t>
  </si>
  <si>
    <t>森本　颯斗</t>
  </si>
  <si>
    <t>川﨑　瑛太</t>
  </si>
  <si>
    <t>上野　一颯</t>
  </si>
  <si>
    <t>中島　楓汰</t>
  </si>
  <si>
    <t>奈良南高校</t>
  </si>
  <si>
    <t>三原　暖</t>
  </si>
  <si>
    <t>成田　一樹</t>
  </si>
  <si>
    <t>小林　夢來</t>
  </si>
  <si>
    <t>濱口　佐輔</t>
  </si>
  <si>
    <t>柳川　賢斗</t>
  </si>
  <si>
    <t>市原　雄大</t>
  </si>
  <si>
    <t>宮森　涼輔</t>
  </si>
  <si>
    <t>新屋　斡</t>
  </si>
  <si>
    <t>小園　悠太</t>
  </si>
  <si>
    <t>緒方　歩</t>
  </si>
  <si>
    <t>阪口　司真</t>
  </si>
  <si>
    <t>嶋田　有起</t>
  </si>
  <si>
    <t>大沼　絆</t>
  </si>
  <si>
    <t>西村　寛世</t>
  </si>
  <si>
    <t>野田　英哉</t>
  </si>
  <si>
    <t>岡田　栄樹</t>
  </si>
  <si>
    <t>坂井　哲朗</t>
  </si>
  <si>
    <t>青山　茂樹</t>
  </si>
  <si>
    <t>西　史観</t>
  </si>
  <si>
    <t>森　太成</t>
  </si>
  <si>
    <t>戸髙　銀士</t>
  </si>
  <si>
    <t>井上　考儒</t>
  </si>
  <si>
    <t>白銀　隼大</t>
  </si>
  <si>
    <t>工藤　幸人</t>
  </si>
  <si>
    <t>流通科学大学</t>
  </si>
  <si>
    <t>高橋　莞太</t>
  </si>
  <si>
    <t>山田　陽翔</t>
  </si>
  <si>
    <t>水越　斗和</t>
  </si>
  <si>
    <t>中間　陽士</t>
  </si>
  <si>
    <t>上田　優</t>
  </si>
  <si>
    <t>南　統護</t>
  </si>
  <si>
    <t>長井　大河</t>
  </si>
  <si>
    <t>奥田　悠介</t>
  </si>
  <si>
    <t>鼓　隆之介</t>
  </si>
  <si>
    <t>橋本　康</t>
  </si>
  <si>
    <t>森田　健太朗</t>
  </si>
  <si>
    <t>下村　真之</t>
  </si>
  <si>
    <t>岩田　彰信</t>
  </si>
  <si>
    <t>髙橋　駿</t>
  </si>
  <si>
    <t>井谷　裕史</t>
  </si>
  <si>
    <t>岡島　健</t>
  </si>
  <si>
    <t>林崎　広</t>
  </si>
  <si>
    <t>落合　史人</t>
  </si>
  <si>
    <t>河野　靖志</t>
  </si>
  <si>
    <t>平山　鷹也</t>
  </si>
  <si>
    <t>盛岡　弘展</t>
  </si>
  <si>
    <t>寺本　和貴</t>
  </si>
  <si>
    <t>比嘉　淳</t>
  </si>
  <si>
    <t>岩木　傑快</t>
  </si>
  <si>
    <t>古原　忠</t>
  </si>
  <si>
    <t>青柳　省吾</t>
  </si>
  <si>
    <t>夏目　爽良</t>
  </si>
  <si>
    <t>西川　智哉</t>
  </si>
  <si>
    <t>小林　弘樹</t>
  </si>
  <si>
    <t>上村　奏楓</t>
  </si>
  <si>
    <t>山本　智之</t>
  </si>
  <si>
    <t>福島　秀実</t>
  </si>
  <si>
    <t>山本　琉聖</t>
  </si>
  <si>
    <t>赤澤　優芽</t>
  </si>
  <si>
    <t>北垣戸　健真</t>
  </si>
  <si>
    <t>岡田　優杜</t>
  </si>
  <si>
    <t>三浦　孝仁</t>
  </si>
  <si>
    <t>逵　瑛樹</t>
  </si>
  <si>
    <t>馬門　清武</t>
  </si>
  <si>
    <t>野村　侑矢</t>
  </si>
  <si>
    <t>貝塚研修会</t>
  </si>
  <si>
    <t>小野　結貴</t>
  </si>
  <si>
    <t>田中　敦</t>
  </si>
  <si>
    <t>渡部　秀一</t>
  </si>
  <si>
    <t>畑中　宏規</t>
  </si>
  <si>
    <t>石原　昊駕</t>
  </si>
  <si>
    <t>足立　淳</t>
  </si>
  <si>
    <t>辻　和樹</t>
  </si>
  <si>
    <t>大阪経済大学</t>
  </si>
  <si>
    <t>下村　翔真</t>
  </si>
  <si>
    <t>佐々　政心</t>
  </si>
  <si>
    <t>西村　徳・デ－ビッド</t>
  </si>
  <si>
    <t>舩津　佳晃</t>
  </si>
  <si>
    <t>鳥井　樹</t>
  </si>
  <si>
    <t>池ノ上　紬</t>
  </si>
  <si>
    <t>山口　茂男</t>
  </si>
  <si>
    <t>米　悠太</t>
  </si>
  <si>
    <t>石倉　優斗</t>
  </si>
  <si>
    <t>増井　駿介</t>
  </si>
  <si>
    <t>三根　忠勝</t>
  </si>
  <si>
    <t>東屋　良介</t>
  </si>
  <si>
    <t>嶋　章伍</t>
  </si>
  <si>
    <t>五段</t>
  </si>
  <si>
    <t>品田　茂人</t>
  </si>
  <si>
    <t>末岡　侑里</t>
    <phoneticPr fontId="1"/>
  </si>
  <si>
    <t>大阪公立大学杉本支部</t>
    <phoneticPr fontId="1"/>
  </si>
  <si>
    <t>樋口　優衣</t>
    <phoneticPr fontId="1"/>
  </si>
  <si>
    <t>竹村　萌生</t>
    <phoneticPr fontId="1"/>
  </si>
  <si>
    <t>石原　美桜</t>
    <phoneticPr fontId="1"/>
  </si>
  <si>
    <t>亀井　芳乃</t>
    <phoneticPr fontId="1"/>
  </si>
  <si>
    <t>坂田　桃愛</t>
    <phoneticPr fontId="1"/>
  </si>
  <si>
    <t>岸田　珠侑</t>
    <phoneticPr fontId="1"/>
  </si>
  <si>
    <t>此田　彩沙</t>
    <phoneticPr fontId="1"/>
  </si>
  <si>
    <t>立命館大学</t>
    <phoneticPr fontId="1"/>
  </si>
  <si>
    <t>藪中　瑠那</t>
    <phoneticPr fontId="1"/>
  </si>
  <si>
    <t>今宮工科高校</t>
    <phoneticPr fontId="1"/>
  </si>
  <si>
    <t>芝﨑　愛菜　</t>
    <phoneticPr fontId="1"/>
  </si>
  <si>
    <t>同志社大学</t>
    <phoneticPr fontId="1"/>
  </si>
  <si>
    <t>加藤　花夏</t>
    <phoneticPr fontId="1"/>
  </si>
  <si>
    <t>橿原高校</t>
    <phoneticPr fontId="1"/>
  </si>
  <si>
    <t>矢倉　綾音</t>
    <phoneticPr fontId="1"/>
  </si>
  <si>
    <t>京都産業大学</t>
    <phoneticPr fontId="1"/>
  </si>
  <si>
    <t>髙橋　るりは</t>
    <phoneticPr fontId="1"/>
  </si>
  <si>
    <t>青翔中学・高等学校</t>
    <phoneticPr fontId="1"/>
  </si>
  <si>
    <t>佐藤　英琳</t>
    <phoneticPr fontId="1"/>
  </si>
  <si>
    <t>都島</t>
    <phoneticPr fontId="1"/>
  </si>
  <si>
    <t>大曲　育実</t>
    <phoneticPr fontId="1"/>
  </si>
  <si>
    <t>橿原高校</t>
    <phoneticPr fontId="1"/>
  </si>
  <si>
    <t>山田　理英子</t>
    <phoneticPr fontId="1"/>
  </si>
  <si>
    <t>洪游会本部</t>
    <phoneticPr fontId="1"/>
  </si>
  <si>
    <t>向井　祐衣</t>
    <phoneticPr fontId="1"/>
  </si>
  <si>
    <t>奈良南高校</t>
    <phoneticPr fontId="1"/>
  </si>
  <si>
    <t>川原　璃々</t>
    <phoneticPr fontId="1"/>
  </si>
  <si>
    <t>関西福祉科学大学高校</t>
    <phoneticPr fontId="1"/>
  </si>
  <si>
    <t>稲葉　由莉</t>
    <phoneticPr fontId="1"/>
  </si>
  <si>
    <t>山崎　小冬</t>
    <phoneticPr fontId="1"/>
  </si>
  <si>
    <t>藤原　涼奈</t>
    <phoneticPr fontId="1"/>
  </si>
  <si>
    <t>桃山学院高校</t>
    <phoneticPr fontId="1"/>
  </si>
  <si>
    <t>小川　紗英</t>
    <phoneticPr fontId="1"/>
  </si>
  <si>
    <t>横田　衣莉香</t>
    <phoneticPr fontId="1"/>
  </si>
  <si>
    <t>小寺　彗心</t>
    <phoneticPr fontId="1"/>
  </si>
  <si>
    <t>大阪高校</t>
    <phoneticPr fontId="1"/>
  </si>
  <si>
    <t>木下　愛深</t>
    <phoneticPr fontId="1"/>
  </si>
  <si>
    <t>大阪公立大学中百舌鳥支部</t>
    <phoneticPr fontId="1"/>
  </si>
  <si>
    <t>川久保　柚希</t>
    <phoneticPr fontId="1"/>
  </si>
  <si>
    <t>初段</t>
    <phoneticPr fontId="1"/>
  </si>
  <si>
    <t>大原　淳子</t>
    <phoneticPr fontId="1"/>
  </si>
  <si>
    <t>宝得　未来</t>
    <phoneticPr fontId="1"/>
  </si>
  <si>
    <t>大阪高校</t>
    <phoneticPr fontId="1"/>
  </si>
  <si>
    <t>山本　由樹</t>
    <phoneticPr fontId="1"/>
  </si>
  <si>
    <t>守口市日本拳法連盟</t>
    <phoneticPr fontId="1"/>
  </si>
  <si>
    <t>財津　明日海</t>
    <phoneticPr fontId="1"/>
  </si>
  <si>
    <t>真武館</t>
    <phoneticPr fontId="1"/>
  </si>
  <si>
    <t>上田　和奈花</t>
    <phoneticPr fontId="1"/>
  </si>
  <si>
    <t>大阪学院高校</t>
    <phoneticPr fontId="1"/>
  </si>
  <si>
    <t>梅村　祥江</t>
    <phoneticPr fontId="1"/>
  </si>
  <si>
    <t>米倉　愛菜</t>
    <phoneticPr fontId="1"/>
  </si>
  <si>
    <t>畑中　ひかる</t>
    <phoneticPr fontId="1"/>
  </si>
  <si>
    <t>都島</t>
    <phoneticPr fontId="1"/>
  </si>
  <si>
    <t>吉村　綺良々</t>
    <phoneticPr fontId="1"/>
  </si>
  <si>
    <t>和田　詩可</t>
    <phoneticPr fontId="1"/>
  </si>
  <si>
    <t>稲﨑　麻友</t>
    <phoneticPr fontId="1"/>
  </si>
  <si>
    <t>中島　雛</t>
    <phoneticPr fontId="1"/>
  </si>
  <si>
    <t>大道</t>
    <phoneticPr fontId="1"/>
  </si>
  <si>
    <t>中野　凜</t>
    <phoneticPr fontId="1"/>
  </si>
  <si>
    <t>関西福祉科学大学高校</t>
    <phoneticPr fontId="1"/>
  </si>
  <si>
    <t>中村　咲彩</t>
    <phoneticPr fontId="1"/>
  </si>
  <si>
    <t>京都産業大学</t>
    <phoneticPr fontId="1"/>
  </si>
  <si>
    <t>中川　ゆめの</t>
    <phoneticPr fontId="1"/>
  </si>
  <si>
    <t>濫觴会</t>
    <phoneticPr fontId="1"/>
  </si>
  <si>
    <t>岡　風希</t>
    <phoneticPr fontId="1"/>
  </si>
  <si>
    <t>藤田　歩</t>
    <phoneticPr fontId="1"/>
  </si>
  <si>
    <t>綾木　花純</t>
    <phoneticPr fontId="1"/>
  </si>
  <si>
    <t>関西大学</t>
    <phoneticPr fontId="1"/>
  </si>
  <si>
    <t>田﨑　優美子</t>
    <phoneticPr fontId="1"/>
  </si>
  <si>
    <t>吹田市日本拳法連盟</t>
    <phoneticPr fontId="1"/>
  </si>
  <si>
    <t>佐藤　彩乃</t>
    <phoneticPr fontId="1"/>
  </si>
  <si>
    <t>関西学院大学</t>
    <phoneticPr fontId="1"/>
  </si>
  <si>
    <t>安西　珠妃</t>
    <phoneticPr fontId="1"/>
  </si>
  <si>
    <t>関西外国語大学</t>
    <phoneticPr fontId="1"/>
  </si>
  <si>
    <t>中次　空</t>
    <phoneticPr fontId="1"/>
  </si>
  <si>
    <t>大阪商業大学堺高校</t>
    <phoneticPr fontId="1"/>
  </si>
  <si>
    <t>宮本　智帆</t>
    <phoneticPr fontId="1"/>
  </si>
  <si>
    <t>森尾　美優</t>
    <phoneticPr fontId="1"/>
  </si>
  <si>
    <t>武井　仁季菜</t>
    <phoneticPr fontId="1"/>
  </si>
  <si>
    <t>寄川　真心</t>
    <phoneticPr fontId="1"/>
  </si>
  <si>
    <t>岩本　花奈</t>
    <phoneticPr fontId="1"/>
  </si>
  <si>
    <t>弐段</t>
    <phoneticPr fontId="1"/>
  </si>
  <si>
    <t>本池　柚奈</t>
    <phoneticPr fontId="1"/>
  </si>
  <si>
    <t>吉益　友里加</t>
    <phoneticPr fontId="1"/>
  </si>
  <si>
    <t>角井　ほのか</t>
    <phoneticPr fontId="1"/>
  </si>
  <si>
    <t>平野　陽菜</t>
    <phoneticPr fontId="1"/>
  </si>
  <si>
    <t>岡本　和</t>
    <phoneticPr fontId="1"/>
  </si>
  <si>
    <t>小林　紅葉</t>
    <phoneticPr fontId="1"/>
  </si>
  <si>
    <t>大阪商業大学堺高校</t>
    <phoneticPr fontId="1"/>
  </si>
  <si>
    <t>石倉　杏奈</t>
    <phoneticPr fontId="1"/>
  </si>
  <si>
    <t>近藤　ほなみ</t>
    <phoneticPr fontId="1"/>
  </si>
  <si>
    <t>野田　梨花</t>
    <phoneticPr fontId="1"/>
  </si>
  <si>
    <t>大阪学院高校</t>
    <phoneticPr fontId="1"/>
  </si>
  <si>
    <t>開高　千尋</t>
    <phoneticPr fontId="1"/>
  </si>
  <si>
    <t>大阪産業大学</t>
    <phoneticPr fontId="1"/>
  </si>
  <si>
    <t>島田　悠衣</t>
    <phoneticPr fontId="1"/>
  </si>
  <si>
    <t>参段</t>
    <phoneticPr fontId="1"/>
  </si>
  <si>
    <t>土井　唯香</t>
    <phoneticPr fontId="1"/>
  </si>
  <si>
    <t>山口　和心</t>
    <phoneticPr fontId="1"/>
  </si>
  <si>
    <t>町井　想空</t>
    <phoneticPr fontId="1"/>
  </si>
  <si>
    <t>和田　愛海</t>
    <phoneticPr fontId="1"/>
  </si>
  <si>
    <t>大谷　理緒</t>
    <phoneticPr fontId="1"/>
  </si>
  <si>
    <t>四段</t>
    <phoneticPr fontId="1"/>
  </si>
  <si>
    <t>穴生　侑梨佳</t>
    <phoneticPr fontId="1"/>
  </si>
  <si>
    <t>立命館大学</t>
    <phoneticPr fontId="1"/>
  </si>
  <si>
    <t>選手氏名</t>
    <phoneticPr fontId="1"/>
  </si>
  <si>
    <t>受験段級</t>
    <phoneticPr fontId="1"/>
  </si>
  <si>
    <t>井上　遼一</t>
    <phoneticPr fontId="1"/>
  </si>
  <si>
    <t>初段</t>
    <phoneticPr fontId="1"/>
  </si>
  <si>
    <t>田中　啓太</t>
    <phoneticPr fontId="1"/>
  </si>
  <si>
    <t>参段</t>
    <phoneticPr fontId="1"/>
  </si>
  <si>
    <t>大阪経済大学</t>
    <phoneticPr fontId="1"/>
  </si>
  <si>
    <t>辻　和樹</t>
    <phoneticPr fontId="1"/>
  </si>
  <si>
    <t>参段</t>
    <phoneticPr fontId="1"/>
  </si>
  <si>
    <t>鳥井　樹</t>
    <phoneticPr fontId="1"/>
  </si>
  <si>
    <t>増井　駿介</t>
    <phoneticPr fontId="1"/>
  </si>
  <si>
    <t>大阪工業大学</t>
    <phoneticPr fontId="1"/>
  </si>
  <si>
    <t>坪井　太紀</t>
    <phoneticPr fontId="1"/>
  </si>
  <si>
    <t>丸岡　煌</t>
    <phoneticPr fontId="1"/>
  </si>
  <si>
    <t>１級</t>
    <phoneticPr fontId="1"/>
  </si>
  <si>
    <t>平田　蓮</t>
    <phoneticPr fontId="1"/>
  </si>
  <si>
    <t>佐々　政心</t>
    <phoneticPr fontId="1"/>
  </si>
  <si>
    <t>石嵜　智大</t>
    <phoneticPr fontId="1"/>
  </si>
  <si>
    <t>大橋　利巧</t>
    <phoneticPr fontId="1"/>
  </si>
  <si>
    <t>小森　麟太郎</t>
    <phoneticPr fontId="1"/>
  </si>
  <si>
    <t>重本　佳穏</t>
    <phoneticPr fontId="1"/>
  </si>
  <si>
    <t>初段</t>
    <phoneticPr fontId="1"/>
  </si>
  <si>
    <t>大阪公立大学中百舌鳥支部</t>
    <phoneticPr fontId="1"/>
  </si>
  <si>
    <t>浅野　輝心</t>
    <phoneticPr fontId="1"/>
  </si>
  <si>
    <t>１級</t>
    <phoneticPr fontId="1"/>
  </si>
  <si>
    <t>加藤　恵和</t>
    <phoneticPr fontId="1"/>
  </si>
  <si>
    <t>１級</t>
    <phoneticPr fontId="1"/>
  </si>
  <si>
    <t>立入　成明</t>
    <phoneticPr fontId="1"/>
  </si>
  <si>
    <t>西尾　和真</t>
    <phoneticPr fontId="1"/>
  </si>
  <si>
    <t>西村　樹</t>
    <phoneticPr fontId="1"/>
  </si>
  <si>
    <t>湊　大哉</t>
    <phoneticPr fontId="1"/>
  </si>
  <si>
    <t>宮本　知隆</t>
    <phoneticPr fontId="1"/>
  </si>
  <si>
    <t>大阪産業大学</t>
    <phoneticPr fontId="1"/>
  </si>
  <si>
    <t>有富　颯志</t>
    <phoneticPr fontId="1"/>
  </si>
  <si>
    <t>柴田　漱太</t>
    <phoneticPr fontId="1"/>
  </si>
  <si>
    <t>中島　悠揮</t>
    <phoneticPr fontId="1"/>
  </si>
  <si>
    <t>森　太成</t>
    <phoneticPr fontId="1"/>
  </si>
  <si>
    <t>北垣戸　健真</t>
    <phoneticPr fontId="1"/>
  </si>
  <si>
    <t>鈴木　竣汰朗</t>
    <phoneticPr fontId="1"/>
  </si>
  <si>
    <t>中川　剛陽</t>
    <phoneticPr fontId="1"/>
  </si>
  <si>
    <t>出口　天明</t>
    <phoneticPr fontId="1"/>
  </si>
  <si>
    <t>大阪商業大学</t>
    <phoneticPr fontId="1"/>
  </si>
  <si>
    <t>五戸　洋輔</t>
    <phoneticPr fontId="1"/>
  </si>
  <si>
    <t>初段</t>
    <phoneticPr fontId="1"/>
  </si>
  <si>
    <t>弐段</t>
    <phoneticPr fontId="1"/>
  </si>
  <si>
    <t>金子　修大</t>
    <phoneticPr fontId="1"/>
  </si>
  <si>
    <t>弐段</t>
    <phoneticPr fontId="1"/>
  </si>
  <si>
    <t>山本　琉聖</t>
    <phoneticPr fontId="1"/>
  </si>
  <si>
    <t>荻野　亮</t>
    <phoneticPr fontId="1"/>
  </si>
  <si>
    <t>畑中　宏規</t>
    <phoneticPr fontId="1"/>
  </si>
  <si>
    <t>東屋　良介</t>
    <phoneticPr fontId="1"/>
  </si>
  <si>
    <t>石倉　優斗</t>
    <phoneticPr fontId="1"/>
  </si>
  <si>
    <t>嶋　章伍</t>
    <phoneticPr fontId="1"/>
  </si>
  <si>
    <t>四段</t>
    <phoneticPr fontId="1"/>
  </si>
  <si>
    <t>関西外国語大学</t>
    <phoneticPr fontId="1"/>
  </si>
  <si>
    <t>藤田　光世</t>
    <phoneticPr fontId="1"/>
  </si>
  <si>
    <t>１級</t>
    <phoneticPr fontId="1"/>
  </si>
  <si>
    <t>山口　龍斗</t>
    <phoneticPr fontId="1"/>
  </si>
  <si>
    <t>関西大学</t>
    <phoneticPr fontId="1"/>
  </si>
  <si>
    <t>赤山　巧光</t>
    <phoneticPr fontId="1"/>
  </si>
  <si>
    <t>上阪　麟太郎</t>
    <phoneticPr fontId="1"/>
  </si>
  <si>
    <t>澤　夕輝</t>
    <phoneticPr fontId="1"/>
  </si>
  <si>
    <t>竹川　敬治</t>
    <phoneticPr fontId="1"/>
  </si>
  <si>
    <t>村井　博信</t>
    <phoneticPr fontId="1"/>
  </si>
  <si>
    <t>山田　航</t>
    <phoneticPr fontId="1"/>
  </si>
  <si>
    <t>四段</t>
    <phoneticPr fontId="1"/>
  </si>
  <si>
    <t>関西学院大学</t>
    <phoneticPr fontId="1"/>
  </si>
  <si>
    <t>川本　修斗</t>
    <phoneticPr fontId="1"/>
  </si>
  <si>
    <t>小松　佳太郎</t>
    <phoneticPr fontId="1"/>
  </si>
  <si>
    <t>梅野　日和</t>
    <phoneticPr fontId="1"/>
  </si>
  <si>
    <t>長南　歩希</t>
    <phoneticPr fontId="1"/>
  </si>
  <si>
    <t>柳　侑希</t>
    <phoneticPr fontId="1"/>
  </si>
  <si>
    <t>初段</t>
    <phoneticPr fontId="1"/>
  </si>
  <si>
    <t>小野　結貴</t>
    <phoneticPr fontId="1"/>
  </si>
  <si>
    <t>逵　瑛樹</t>
    <phoneticPr fontId="1"/>
  </si>
  <si>
    <t>穂口　寛悟</t>
    <phoneticPr fontId="1"/>
  </si>
  <si>
    <t>京都産業大学</t>
    <phoneticPr fontId="1"/>
  </si>
  <si>
    <t>大原　佑心</t>
    <phoneticPr fontId="1"/>
  </si>
  <si>
    <t>榊山　晃平</t>
    <phoneticPr fontId="1"/>
  </si>
  <si>
    <t>長谷川　優介</t>
    <phoneticPr fontId="1"/>
  </si>
  <si>
    <t>山本　知輝</t>
    <phoneticPr fontId="1"/>
  </si>
  <si>
    <t>伊藤　誠人</t>
    <phoneticPr fontId="1"/>
  </si>
  <si>
    <t>高橋　莞太</t>
    <phoneticPr fontId="1"/>
  </si>
  <si>
    <t>夏目　爽良</t>
    <phoneticPr fontId="1"/>
  </si>
  <si>
    <t>播磨　佑哉</t>
    <phoneticPr fontId="1"/>
  </si>
  <si>
    <t>神戸大学</t>
    <phoneticPr fontId="1"/>
  </si>
  <si>
    <t>城野　陽向</t>
    <phoneticPr fontId="1"/>
  </si>
  <si>
    <t>薮田　泰佑</t>
    <phoneticPr fontId="1"/>
  </si>
  <si>
    <t>脇　千颯</t>
    <phoneticPr fontId="1"/>
  </si>
  <si>
    <t>石田　駿輝</t>
    <phoneticPr fontId="1"/>
  </si>
  <si>
    <t>梶谷　大智</t>
    <phoneticPr fontId="1"/>
  </si>
  <si>
    <t>小林　航大</t>
    <phoneticPr fontId="1"/>
  </si>
  <si>
    <t>白銀　隼大</t>
    <phoneticPr fontId="1"/>
  </si>
  <si>
    <t>玉井　悠登</t>
    <phoneticPr fontId="1"/>
  </si>
  <si>
    <t>秦　悠真</t>
    <phoneticPr fontId="1"/>
  </si>
  <si>
    <t>弐段</t>
    <phoneticPr fontId="1"/>
  </si>
  <si>
    <t>同志社大学</t>
    <phoneticPr fontId="1"/>
  </si>
  <si>
    <t>乾　純太朗</t>
    <phoneticPr fontId="1"/>
  </si>
  <si>
    <t>平家　誠也</t>
    <phoneticPr fontId="1"/>
  </si>
  <si>
    <t>宮本　剛</t>
    <phoneticPr fontId="1"/>
  </si>
  <si>
    <t>山口　凛太朗</t>
    <phoneticPr fontId="1"/>
  </si>
  <si>
    <t>渡部　遼太朗</t>
    <phoneticPr fontId="1"/>
  </si>
  <si>
    <t>奥田　智士</t>
    <phoneticPr fontId="1"/>
  </si>
  <si>
    <t>三邊　泰史</t>
    <phoneticPr fontId="1"/>
  </si>
  <si>
    <t>西村　徳・デ－ビッド</t>
    <phoneticPr fontId="1"/>
  </si>
  <si>
    <t>松下　大起</t>
    <phoneticPr fontId="1"/>
  </si>
  <si>
    <t>広島大学</t>
    <phoneticPr fontId="1"/>
  </si>
  <si>
    <t>池澤　尚亮</t>
    <phoneticPr fontId="1"/>
  </si>
  <si>
    <t>天野　叶夢</t>
    <phoneticPr fontId="1"/>
  </si>
  <si>
    <t>正村　彬良</t>
    <phoneticPr fontId="1"/>
  </si>
  <si>
    <t>チョン　ジュンヨン</t>
    <phoneticPr fontId="1"/>
  </si>
  <si>
    <t>永田　夢人</t>
    <phoneticPr fontId="1"/>
  </si>
  <si>
    <t>西内　蓮</t>
    <phoneticPr fontId="1"/>
  </si>
  <si>
    <t>宮本　雅弘</t>
    <phoneticPr fontId="1"/>
  </si>
  <si>
    <t>井上　考儒</t>
    <phoneticPr fontId="1"/>
  </si>
  <si>
    <t>川嶋　涼太</t>
    <phoneticPr fontId="1"/>
  </si>
  <si>
    <t>川瀬　敦也</t>
    <phoneticPr fontId="1"/>
  </si>
  <si>
    <t>赤澤　優芽</t>
    <phoneticPr fontId="1"/>
  </si>
  <si>
    <t>岡田　優杜</t>
    <phoneticPr fontId="1"/>
  </si>
  <si>
    <t>立命館大学</t>
    <phoneticPr fontId="1"/>
  </si>
  <si>
    <t>大北　航</t>
    <phoneticPr fontId="1"/>
  </si>
  <si>
    <t>加藤　由弥</t>
    <phoneticPr fontId="1"/>
  </si>
  <si>
    <t>木下　平受郎</t>
    <phoneticPr fontId="1"/>
  </si>
  <si>
    <t>沈　大儀</t>
    <phoneticPr fontId="1"/>
  </si>
  <si>
    <t>東野　令</t>
    <phoneticPr fontId="1"/>
  </si>
  <si>
    <t>廣瀬　駿翔</t>
    <phoneticPr fontId="1"/>
  </si>
  <si>
    <t>福徳　壮</t>
    <phoneticPr fontId="1"/>
  </si>
  <si>
    <t>宮本　遼仙</t>
    <phoneticPr fontId="1"/>
  </si>
  <si>
    <t>山崎　昴</t>
    <phoneticPr fontId="1"/>
  </si>
  <si>
    <t>魯　庭宇</t>
    <phoneticPr fontId="1"/>
  </si>
  <si>
    <t>古原　忠</t>
    <phoneticPr fontId="1"/>
  </si>
  <si>
    <t>小倉　大空</t>
    <phoneticPr fontId="1"/>
  </si>
  <si>
    <t>中尾　昊馬</t>
    <phoneticPr fontId="1"/>
  </si>
  <si>
    <t>河元　優弥</t>
    <phoneticPr fontId="1"/>
  </si>
  <si>
    <t>福田　結真</t>
    <phoneticPr fontId="1"/>
  </si>
  <si>
    <t>三根　忠勝</t>
    <phoneticPr fontId="1"/>
  </si>
  <si>
    <t>米　悠太</t>
    <phoneticPr fontId="1"/>
  </si>
  <si>
    <t>四段</t>
    <phoneticPr fontId="1"/>
  </si>
  <si>
    <t>流通科学大学</t>
    <phoneticPr fontId="1"/>
  </si>
  <si>
    <t>工藤　幸人</t>
    <phoneticPr fontId="1"/>
  </si>
  <si>
    <t>西川　智哉</t>
    <phoneticPr fontId="1"/>
  </si>
  <si>
    <t>今宮工科高校</t>
    <phoneticPr fontId="1"/>
  </si>
  <si>
    <t>新屋　斡</t>
    <phoneticPr fontId="1"/>
  </si>
  <si>
    <t>１級</t>
    <phoneticPr fontId="1"/>
  </si>
  <si>
    <t>西村　寛世</t>
    <phoneticPr fontId="1"/>
  </si>
  <si>
    <t>三原　暖</t>
    <phoneticPr fontId="1"/>
  </si>
  <si>
    <t>宮森　涼輔</t>
    <phoneticPr fontId="1"/>
  </si>
  <si>
    <t>赤尾　慶太</t>
    <phoneticPr fontId="1"/>
  </si>
  <si>
    <t>岩木　傑快</t>
    <phoneticPr fontId="1"/>
  </si>
  <si>
    <t>井上　大輔</t>
    <phoneticPr fontId="1"/>
  </si>
  <si>
    <t>里見　僚</t>
    <phoneticPr fontId="1"/>
  </si>
  <si>
    <t>永井　康誠</t>
    <phoneticPr fontId="1"/>
  </si>
  <si>
    <t>西田　喜翔</t>
    <phoneticPr fontId="1"/>
  </si>
  <si>
    <t>日高谷　大翔</t>
    <phoneticPr fontId="1"/>
  </si>
  <si>
    <t>中井　珀斗</t>
    <phoneticPr fontId="1"/>
  </si>
  <si>
    <t>青木　元汰</t>
    <phoneticPr fontId="1"/>
  </si>
  <si>
    <t>太田　琉斗</t>
    <phoneticPr fontId="1"/>
  </si>
  <si>
    <t>高村　匠</t>
    <phoneticPr fontId="1"/>
  </si>
  <si>
    <t>渡邊　樹史</t>
    <phoneticPr fontId="1"/>
  </si>
  <si>
    <t>初段</t>
    <phoneticPr fontId="1"/>
  </si>
  <si>
    <t>内村　悠誠</t>
    <phoneticPr fontId="1"/>
  </si>
  <si>
    <t>長滝　海璃</t>
    <phoneticPr fontId="1"/>
  </si>
  <si>
    <t>大沼　絆</t>
    <phoneticPr fontId="1"/>
  </si>
  <si>
    <t>川﨑　瑛太</t>
    <phoneticPr fontId="1"/>
  </si>
  <si>
    <t>小園　悠太</t>
    <phoneticPr fontId="1"/>
  </si>
  <si>
    <t>成田　一樹</t>
    <phoneticPr fontId="1"/>
  </si>
  <si>
    <t>上村　奏楓</t>
    <phoneticPr fontId="1"/>
  </si>
  <si>
    <t>田中　志進</t>
    <phoneticPr fontId="1"/>
  </si>
  <si>
    <t>大西　直毅</t>
    <phoneticPr fontId="1"/>
  </si>
  <si>
    <t>参段</t>
    <phoneticPr fontId="1"/>
  </si>
  <si>
    <t>石塚　倖大</t>
    <phoneticPr fontId="1"/>
  </si>
  <si>
    <t>木村　悠人</t>
    <phoneticPr fontId="1"/>
  </si>
  <si>
    <t>杉村　和羽</t>
    <phoneticPr fontId="1"/>
  </si>
  <si>
    <t>田村　海翔</t>
    <phoneticPr fontId="1"/>
  </si>
  <si>
    <t>橋本　旺寿</t>
    <phoneticPr fontId="1"/>
  </si>
  <si>
    <t>藤本　彰真</t>
    <phoneticPr fontId="1"/>
  </si>
  <si>
    <t>前　陽大</t>
    <phoneticPr fontId="1"/>
  </si>
  <si>
    <t>松田　龍人</t>
    <phoneticPr fontId="1"/>
  </si>
  <si>
    <t>安田　泰庸</t>
    <phoneticPr fontId="1"/>
  </si>
  <si>
    <t>矢野　謙心</t>
    <phoneticPr fontId="1"/>
  </si>
  <si>
    <t>早見　心</t>
    <phoneticPr fontId="1"/>
  </si>
  <si>
    <t>井塲　裕一朗</t>
    <phoneticPr fontId="1"/>
  </si>
  <si>
    <t>関西福祉科学大学高校</t>
    <phoneticPr fontId="1"/>
  </si>
  <si>
    <t>上野　一颯</t>
    <phoneticPr fontId="1"/>
  </si>
  <si>
    <t>緒方　歩</t>
    <phoneticPr fontId="1"/>
  </si>
  <si>
    <t>小林　夢來</t>
    <phoneticPr fontId="1"/>
  </si>
  <si>
    <t>嶋田　有起</t>
    <phoneticPr fontId="1"/>
  </si>
  <si>
    <t>森本　颯斗</t>
    <phoneticPr fontId="1"/>
  </si>
  <si>
    <t>柳川　賢斗</t>
    <phoneticPr fontId="1"/>
  </si>
  <si>
    <t>天野　賢信</t>
    <phoneticPr fontId="1"/>
  </si>
  <si>
    <t>于　碩</t>
    <phoneticPr fontId="1"/>
  </si>
  <si>
    <t>金井　律</t>
    <phoneticPr fontId="1"/>
  </si>
  <si>
    <t>下村　匠真</t>
    <phoneticPr fontId="1"/>
  </si>
  <si>
    <t>春名　優秦</t>
    <phoneticPr fontId="1"/>
  </si>
  <si>
    <t>家田　悠紀斗</t>
    <phoneticPr fontId="1"/>
  </si>
  <si>
    <t>岡田　大駕</t>
    <phoneticPr fontId="1"/>
  </si>
  <si>
    <t>池ノ上　紬</t>
    <phoneticPr fontId="1"/>
  </si>
  <si>
    <t>石原　昊駕</t>
    <phoneticPr fontId="1"/>
  </si>
  <si>
    <t>参段</t>
    <phoneticPr fontId="1"/>
  </si>
  <si>
    <t>下村　翔真</t>
    <phoneticPr fontId="1"/>
  </si>
  <si>
    <t>舩津　佳晃</t>
    <phoneticPr fontId="1"/>
  </si>
  <si>
    <t>中山　凌佑</t>
    <phoneticPr fontId="1"/>
  </si>
  <si>
    <t>上田　優</t>
    <phoneticPr fontId="1"/>
  </si>
  <si>
    <t>奥田　悠介</t>
    <phoneticPr fontId="1"/>
  </si>
  <si>
    <t>楠田　偉央</t>
    <phoneticPr fontId="1"/>
  </si>
  <si>
    <t>佐藤　真梧</t>
    <phoneticPr fontId="1"/>
  </si>
  <si>
    <t>中間　陽士</t>
    <phoneticPr fontId="1"/>
  </si>
  <si>
    <t>粟村　宗一郎</t>
    <phoneticPr fontId="1"/>
  </si>
  <si>
    <t>井上　遥馬</t>
    <phoneticPr fontId="1"/>
  </si>
  <si>
    <t>鐘築　信也</t>
    <phoneticPr fontId="1"/>
  </si>
  <si>
    <t>嶋本　逞</t>
    <phoneticPr fontId="1"/>
  </si>
  <si>
    <t>周子　高尚</t>
    <phoneticPr fontId="1"/>
  </si>
  <si>
    <t>中村　悠力</t>
    <phoneticPr fontId="1"/>
  </si>
  <si>
    <t>二宮　誠敬</t>
    <phoneticPr fontId="1"/>
  </si>
  <si>
    <t>藤田　泰成</t>
    <phoneticPr fontId="1"/>
  </si>
  <si>
    <t>松尾　悠希</t>
    <phoneticPr fontId="1"/>
  </si>
  <si>
    <t>宮本　幸尚</t>
    <phoneticPr fontId="1"/>
  </si>
  <si>
    <t>山形　和輝</t>
    <phoneticPr fontId="1"/>
  </si>
  <si>
    <t>山道　咲友</t>
    <phoneticPr fontId="1"/>
  </si>
  <si>
    <t>若杉　舞翔</t>
    <phoneticPr fontId="1"/>
  </si>
  <si>
    <t>橋本　康</t>
    <phoneticPr fontId="1"/>
  </si>
  <si>
    <t>奈良南高校</t>
    <phoneticPr fontId="1"/>
  </si>
  <si>
    <t>中島　楓汰</t>
    <phoneticPr fontId="1"/>
  </si>
  <si>
    <t>岩田　彰信</t>
    <phoneticPr fontId="1"/>
  </si>
  <si>
    <t>田中　慎二</t>
    <phoneticPr fontId="1"/>
  </si>
  <si>
    <t>大上　太輝</t>
    <phoneticPr fontId="1"/>
  </si>
  <si>
    <t>佐々木　慶一郎</t>
    <phoneticPr fontId="1"/>
  </si>
  <si>
    <t>藤尾　朔人</t>
    <phoneticPr fontId="1"/>
  </si>
  <si>
    <t>島本　晋吾</t>
    <phoneticPr fontId="1"/>
  </si>
  <si>
    <t>下村　真之</t>
    <phoneticPr fontId="1"/>
  </si>
  <si>
    <t>髙橋　駿</t>
    <phoneticPr fontId="1"/>
  </si>
  <si>
    <t>鼓　隆之介</t>
    <phoneticPr fontId="1"/>
  </si>
  <si>
    <t>南　統護</t>
    <phoneticPr fontId="1"/>
  </si>
  <si>
    <t>宮林　大和</t>
    <phoneticPr fontId="1"/>
  </si>
  <si>
    <t>旭区日本拳法連盟</t>
    <phoneticPr fontId="1"/>
  </si>
  <si>
    <t>坪井　慎治</t>
    <phoneticPr fontId="1"/>
  </si>
  <si>
    <t>林崎　広</t>
    <phoneticPr fontId="1"/>
  </si>
  <si>
    <t>茨木市日本拳法連盟</t>
    <phoneticPr fontId="1"/>
  </si>
  <si>
    <t>岡島　健</t>
    <phoneticPr fontId="1"/>
  </si>
  <si>
    <t>加藤　義孝</t>
    <phoneticPr fontId="1"/>
  </si>
  <si>
    <t>里　咲多朗</t>
    <phoneticPr fontId="1"/>
  </si>
  <si>
    <t>樽見　蓮耶</t>
    <phoneticPr fontId="1"/>
  </si>
  <si>
    <t>奥村　友紀</t>
    <phoneticPr fontId="1"/>
  </si>
  <si>
    <t>貝塚研修会</t>
    <phoneticPr fontId="1"/>
  </si>
  <si>
    <t>野村　侑矢</t>
    <phoneticPr fontId="1"/>
  </si>
  <si>
    <t>渡部　秀一</t>
    <phoneticPr fontId="1"/>
  </si>
  <si>
    <t>共栄クラブ</t>
    <phoneticPr fontId="1"/>
  </si>
  <si>
    <t>小松　龍生</t>
    <phoneticPr fontId="1"/>
  </si>
  <si>
    <t>東田　大輝</t>
    <phoneticPr fontId="1"/>
  </si>
  <si>
    <t>山本　智之</t>
    <phoneticPr fontId="1"/>
  </si>
  <si>
    <t>田中　敦</t>
    <phoneticPr fontId="1"/>
  </si>
  <si>
    <t>福田　直志</t>
    <phoneticPr fontId="1"/>
  </si>
  <si>
    <t>三浦　孝仁</t>
    <phoneticPr fontId="1"/>
  </si>
  <si>
    <t>神戸市拳法連盟</t>
    <phoneticPr fontId="1"/>
  </si>
  <si>
    <t>中野　良則</t>
    <phoneticPr fontId="1"/>
  </si>
  <si>
    <t>洪游会本部</t>
    <phoneticPr fontId="1"/>
  </si>
  <si>
    <t>今井　宏海</t>
    <phoneticPr fontId="1"/>
  </si>
  <si>
    <t>生井　辰季</t>
    <phoneticPr fontId="1"/>
  </si>
  <si>
    <t>平山　鷹也</t>
    <phoneticPr fontId="1"/>
  </si>
  <si>
    <t>松本　武士</t>
    <phoneticPr fontId="1"/>
  </si>
  <si>
    <t>三密会</t>
    <phoneticPr fontId="1"/>
  </si>
  <si>
    <t>岡田　栄樹</t>
    <phoneticPr fontId="1"/>
  </si>
  <si>
    <t>真武館</t>
    <phoneticPr fontId="1"/>
  </si>
  <si>
    <t>岡本　凌成</t>
    <phoneticPr fontId="1"/>
  </si>
  <si>
    <t>落合　史人</t>
    <phoneticPr fontId="1"/>
  </si>
  <si>
    <t>品田　茂人</t>
    <phoneticPr fontId="1"/>
  </si>
  <si>
    <t>五段</t>
    <phoneticPr fontId="1"/>
  </si>
  <si>
    <t>新風会</t>
    <phoneticPr fontId="1"/>
  </si>
  <si>
    <t>宇都宮　天桔</t>
    <phoneticPr fontId="1"/>
  </si>
  <si>
    <t>親和会</t>
    <phoneticPr fontId="1"/>
  </si>
  <si>
    <t>十三同志会</t>
    <phoneticPr fontId="1"/>
  </si>
  <si>
    <t>吹田市日本拳法連盟</t>
    <phoneticPr fontId="1"/>
  </si>
  <si>
    <t>青山　茂樹</t>
    <phoneticPr fontId="1"/>
  </si>
  <si>
    <t>田﨑　風雅</t>
    <phoneticPr fontId="1"/>
  </si>
  <si>
    <t>野田　英哉</t>
    <phoneticPr fontId="1"/>
  </si>
  <si>
    <t>稲谷　翔</t>
    <phoneticPr fontId="1"/>
  </si>
  <si>
    <t>比嘉　淳</t>
    <phoneticPr fontId="1"/>
  </si>
  <si>
    <t>広田　恭平</t>
    <phoneticPr fontId="1"/>
  </si>
  <si>
    <t>弐段</t>
    <phoneticPr fontId="1"/>
  </si>
  <si>
    <t>足立　淳</t>
    <phoneticPr fontId="1"/>
  </si>
  <si>
    <t>山口　茂男</t>
    <phoneticPr fontId="1"/>
  </si>
  <si>
    <t>誠豪</t>
    <phoneticPr fontId="1"/>
  </si>
  <si>
    <t>折口　真</t>
    <phoneticPr fontId="1"/>
  </si>
  <si>
    <t>摂津市日本拳法連盟</t>
    <phoneticPr fontId="1"/>
  </si>
  <si>
    <t>土田　満穂</t>
    <phoneticPr fontId="1"/>
  </si>
  <si>
    <t>泉北桃拳会</t>
    <phoneticPr fontId="1"/>
  </si>
  <si>
    <t>山田　陽翔</t>
    <phoneticPr fontId="1"/>
  </si>
  <si>
    <t>大道</t>
    <phoneticPr fontId="1"/>
  </si>
  <si>
    <t>濱口　佐輔</t>
    <phoneticPr fontId="1"/>
  </si>
  <si>
    <t>吉田　晴将</t>
    <phoneticPr fontId="1"/>
  </si>
  <si>
    <t>岡本　晴希</t>
    <phoneticPr fontId="1"/>
  </si>
  <si>
    <t>中野　一希</t>
    <phoneticPr fontId="1"/>
  </si>
  <si>
    <t>河野　靖志</t>
    <phoneticPr fontId="1"/>
  </si>
  <si>
    <t>佐納　聡斗</t>
    <phoneticPr fontId="1"/>
  </si>
  <si>
    <t>箕面市日本拳法連盟</t>
    <phoneticPr fontId="1"/>
  </si>
  <si>
    <t>都島</t>
    <phoneticPr fontId="1"/>
  </si>
  <si>
    <t>松尾　真</t>
    <phoneticPr fontId="1"/>
  </si>
  <si>
    <t>徳永　博信</t>
    <phoneticPr fontId="1"/>
  </si>
  <si>
    <t>増田　昂平</t>
    <phoneticPr fontId="1"/>
  </si>
  <si>
    <t>盛岡　弘展</t>
    <phoneticPr fontId="1"/>
  </si>
  <si>
    <t>青柳　省吾</t>
    <phoneticPr fontId="1"/>
  </si>
  <si>
    <t>小林　弘樹</t>
    <phoneticPr fontId="1"/>
  </si>
  <si>
    <t>福島　秀実</t>
    <phoneticPr fontId="1"/>
  </si>
  <si>
    <t>馬門　清武</t>
    <phoneticPr fontId="1"/>
  </si>
  <si>
    <t>守口市日本拳法連盟</t>
    <phoneticPr fontId="1"/>
  </si>
  <si>
    <t>坂井　哲朗</t>
    <phoneticPr fontId="1"/>
  </si>
  <si>
    <t>濫觴会</t>
    <phoneticPr fontId="1"/>
  </si>
  <si>
    <t>森田　健太朗</t>
    <phoneticPr fontId="1"/>
  </si>
  <si>
    <t>中谷　龍星</t>
    <phoneticPr fontId="1"/>
  </si>
  <si>
    <t>西　史観</t>
    <phoneticPr fontId="1"/>
  </si>
  <si>
    <t>市原　雄大</t>
    <phoneticPr fontId="1"/>
  </si>
  <si>
    <t>阪口　司真</t>
    <phoneticPr fontId="1"/>
  </si>
  <si>
    <t>井谷　裕史</t>
    <phoneticPr fontId="1"/>
  </si>
  <si>
    <t>寺本　和貴</t>
    <phoneticPr fontId="1"/>
  </si>
  <si>
    <t>戸髙　銀士</t>
    <phoneticPr fontId="1"/>
  </si>
  <si>
    <t>長井　大河</t>
    <phoneticPr fontId="1"/>
  </si>
  <si>
    <t>水越　斗和</t>
    <phoneticPr fontId="1"/>
  </si>
  <si>
    <t>団体名</t>
    <phoneticPr fontId="1"/>
  </si>
  <si>
    <t>選手氏名</t>
    <phoneticPr fontId="1"/>
  </si>
  <si>
    <t>性別</t>
    <phoneticPr fontId="1"/>
  </si>
  <si>
    <t>団体名</t>
    <phoneticPr fontId="1"/>
  </si>
  <si>
    <t>受験段級</t>
    <phoneticPr fontId="1"/>
  </si>
  <si>
    <t>地区</t>
    <phoneticPr fontId="1"/>
  </si>
  <si>
    <t>受験種別</t>
    <rPh sb="2" eb="4">
      <t>シュベツ</t>
    </rPh>
    <phoneticPr fontId="1"/>
  </si>
  <si>
    <t>性別</t>
    <phoneticPr fontId="1"/>
  </si>
  <si>
    <t>初段</t>
    <phoneticPr fontId="1"/>
  </si>
  <si>
    <t>面　　突・胴 横 打・突　　蹴・下　　受・反　　身・退　　身</t>
  </si>
  <si>
    <t>揚　　打・外　　打・揚　　蹴・上　　受・反　　身・側　　身</t>
    <phoneticPr fontId="1"/>
  </si>
  <si>
    <t>搏撃の形18形・二人形（突き・横打・蹴りに関する六形）</t>
    <phoneticPr fontId="1"/>
  </si>
  <si>
    <t>搏撃の形32形・二人形</t>
    <phoneticPr fontId="1"/>
  </si>
  <si>
    <t>１、２組
59名</t>
    <rPh sb="3" eb="4">
      <t>クミ</t>
    </rPh>
    <rPh sb="8" eb="9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</si>
</sst>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DashDotDot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49" fontId="2" fillId="0" borderId="23" xfId="0" quotePrefix="1" applyNumberFormat="1" applyFont="1" applyBorder="1" applyAlignment="1">
      <alignment horizontal="center" vertical="center"/>
    </xf>
    <xf numFmtId="49" fontId="2" fillId="0" borderId="24" xfId="0" quotePrefix="1" applyNumberFormat="1" applyFont="1" applyBorder="1" applyAlignment="1">
      <alignment horizontal="center" vertical="center"/>
    </xf>
    <xf numFmtId="49" fontId="2" fillId="0" borderId="25" xfId="0" quotePrefix="1" applyNumberFormat="1" applyFont="1" applyBorder="1" applyAlignment="1">
      <alignment horizontal="center" vertical="center"/>
    </xf>
    <xf numFmtId="49" fontId="2" fillId="0" borderId="26" xfId="0" quotePrefix="1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29" xfId="0" quotePrefix="1" applyNumberFormat="1" applyFont="1" applyBorder="1" applyAlignment="1">
      <alignment horizontal="center" vertical="center"/>
    </xf>
    <xf numFmtId="49" fontId="2" fillId="0" borderId="12" xfId="0" quotePrefix="1" applyNumberFormat="1" applyFont="1" applyBorder="1" applyAlignment="1">
      <alignment horizontal="center" vertical="center"/>
    </xf>
    <xf numFmtId="49" fontId="2" fillId="0" borderId="10" xfId="0" quotePrefix="1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28" xfId="0" quotePrefix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3" xfId="0" quotePrefix="1" applyNumberFormat="1" applyFont="1" applyBorder="1" applyAlignment="1">
      <alignment horizontal="left" vertical="center"/>
    </xf>
    <xf numFmtId="0" fontId="2" fillId="0" borderId="13" xfId="0" quotePrefix="1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quotePrefix="1" applyNumberFormat="1" applyFont="1" applyBorder="1" applyAlignment="1">
      <alignment horizontal="left" vertical="center"/>
    </xf>
    <xf numFmtId="0" fontId="2" fillId="0" borderId="14" xfId="0" quotePrefix="1" applyNumberFormat="1" applyFont="1" applyBorder="1" applyAlignment="1">
      <alignment horizontal="center" vertical="center"/>
    </xf>
    <xf numFmtId="0" fontId="2" fillId="0" borderId="2" xfId="0" quotePrefix="1" applyNumberFormat="1" applyFont="1" applyBorder="1" applyAlignment="1">
      <alignment horizontal="center" vertical="center"/>
    </xf>
    <xf numFmtId="0" fontId="2" fillId="0" borderId="3" xfId="0" quotePrefix="1" applyNumberFormat="1" applyFont="1" applyBorder="1" applyAlignment="1">
      <alignment horizontal="left" vertical="center"/>
    </xf>
    <xf numFmtId="0" fontId="2" fillId="0" borderId="4" xfId="0" quotePrefix="1" applyNumberFormat="1" applyFont="1" applyBorder="1" applyAlignment="1">
      <alignment horizontal="center" vertical="center"/>
    </xf>
    <xf numFmtId="0" fontId="2" fillId="0" borderId="16" xfId="0" quotePrefix="1" applyNumberFormat="1" applyFont="1" applyBorder="1" applyAlignment="1">
      <alignment horizontal="left" vertical="center"/>
    </xf>
    <xf numFmtId="0" fontId="2" fillId="0" borderId="17" xfId="0" quotePrefix="1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5" xfId="0" quotePrefix="1" applyNumberFormat="1" applyFont="1" applyBorder="1" applyAlignment="1">
      <alignment horizontal="left" vertical="center"/>
    </xf>
    <xf numFmtId="0" fontId="2" fillId="0" borderId="15" xfId="0" quotePrefix="1" applyNumberFormat="1" applyFont="1" applyBorder="1" applyAlignment="1">
      <alignment horizontal="center" vertical="center"/>
    </xf>
    <xf numFmtId="0" fontId="2" fillId="0" borderId="6" xfId="0" quotePrefix="1" applyNumberFormat="1" applyFont="1" applyBorder="1" applyAlignment="1">
      <alignment horizontal="center" vertical="center"/>
    </xf>
    <xf numFmtId="0" fontId="2" fillId="0" borderId="45" xfId="0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49" fontId="2" fillId="0" borderId="37" xfId="0" quotePrefix="1" applyNumberFormat="1" applyFont="1" applyBorder="1" applyAlignment="1">
      <alignment horizontal="center" vertical="center"/>
    </xf>
    <xf numFmtId="0" fontId="2" fillId="0" borderId="7" xfId="0" quotePrefix="1" applyNumberFormat="1" applyFont="1" applyBorder="1" applyAlignment="1">
      <alignment horizontal="left" vertical="center"/>
    </xf>
    <xf numFmtId="0" fontId="2" fillId="0" borderId="8" xfId="0" quotePrefix="1" applyNumberFormat="1" applyFont="1" applyBorder="1" applyAlignment="1">
      <alignment horizontal="left" vertical="center"/>
    </xf>
    <xf numFmtId="0" fontId="2" fillId="0" borderId="9" xfId="0" quotePrefix="1" applyNumberFormat="1" applyFont="1" applyBorder="1" applyAlignment="1">
      <alignment horizontal="left" vertical="center"/>
    </xf>
    <xf numFmtId="0" fontId="2" fillId="0" borderId="2" xfId="0" quotePrefix="1" applyNumberFormat="1" applyFont="1" applyBorder="1" applyAlignment="1">
      <alignment horizontal="left" vertical="center"/>
    </xf>
    <xf numFmtId="0" fontId="2" fillId="0" borderId="4" xfId="0" quotePrefix="1" applyNumberFormat="1" applyFont="1" applyBorder="1" applyAlignment="1">
      <alignment horizontal="left" vertical="center"/>
    </xf>
    <xf numFmtId="0" fontId="2" fillId="0" borderId="18" xfId="0" quotePrefix="1" applyNumberFormat="1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0" xfId="0" quotePrefix="1" applyNumberFormat="1" applyFont="1" applyBorder="1" applyAlignment="1">
      <alignment horizontal="center" vertical="center"/>
    </xf>
    <xf numFmtId="0" fontId="2" fillId="0" borderId="11" xfId="0" quotePrefix="1" applyNumberFormat="1" applyFont="1" applyBorder="1" applyAlignment="1">
      <alignment horizontal="center" vertical="center"/>
    </xf>
    <xf numFmtId="0" fontId="2" fillId="0" borderId="15" xfId="0" quotePrefix="1" applyNumberFormat="1" applyFont="1" applyBorder="1" applyAlignment="1">
      <alignment horizontal="left" vertical="center"/>
    </xf>
    <xf numFmtId="0" fontId="2" fillId="0" borderId="0" xfId="0" applyFont="1" applyAlignment="1"/>
    <xf numFmtId="49" fontId="2" fillId="0" borderId="27" xfId="0" quotePrefix="1" applyNumberFormat="1" applyFont="1" applyBorder="1" applyAlignment="1">
      <alignment horizontal="center" vertical="center"/>
    </xf>
    <xf numFmtId="49" fontId="2" fillId="0" borderId="48" xfId="0" quotePrefix="1" applyNumberFormat="1" applyFont="1" applyBorder="1" applyAlignment="1">
      <alignment horizontal="center" vertical="center"/>
    </xf>
    <xf numFmtId="0" fontId="2" fillId="0" borderId="51" xfId="0" quotePrefix="1" applyNumberFormat="1" applyFont="1" applyBorder="1" applyAlignment="1">
      <alignment horizontal="left" vertical="center"/>
    </xf>
    <xf numFmtId="0" fontId="2" fillId="0" borderId="54" xfId="0" quotePrefix="1" applyNumberFormat="1" applyFont="1" applyBorder="1" applyAlignment="1">
      <alignment horizontal="center" vertical="center"/>
    </xf>
    <xf numFmtId="0" fontId="2" fillId="0" borderId="55" xfId="0" quotePrefix="1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9" xfId="0" quotePrefix="1" applyNumberFormat="1" applyFont="1" applyBorder="1" applyAlignment="1">
      <alignment horizontal="center" vertical="center"/>
    </xf>
    <xf numFmtId="0" fontId="2" fillId="0" borderId="12" xfId="0" quotePrefix="1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6" xfId="0" quotePrefix="1" applyNumberFormat="1" applyFont="1" applyBorder="1" applyAlignment="1">
      <alignment horizontal="left" vertical="center"/>
    </xf>
    <xf numFmtId="0" fontId="2" fillId="0" borderId="28" xfId="0" quotePrefix="1" applyNumberFormat="1" applyFont="1" applyBorder="1" applyAlignment="1">
      <alignment horizontal="left" vertical="center"/>
    </xf>
    <xf numFmtId="0" fontId="2" fillId="0" borderId="10" xfId="0" quotePrefix="1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quotePrefix="1" applyNumberFormat="1" applyFont="1" applyBorder="1" applyAlignment="1">
      <alignment horizontal="center" vertical="center"/>
    </xf>
    <xf numFmtId="0" fontId="2" fillId="0" borderId="3" xfId="0" quotePrefix="1" applyNumberFormat="1" applyFont="1" applyBorder="1" applyAlignment="1">
      <alignment horizontal="center" vertical="center"/>
    </xf>
    <xf numFmtId="0" fontId="2" fillId="0" borderId="26" xfId="0" quotePrefix="1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quotePrefix="1" applyNumberFormat="1" applyFont="1" applyBorder="1" applyAlignment="1">
      <alignment vertical="center"/>
    </xf>
    <xf numFmtId="49" fontId="2" fillId="0" borderId="0" xfId="0" quotePrefix="1" applyNumberFormat="1" applyFont="1" applyBorder="1" applyAlignment="1">
      <alignment vertical="center"/>
    </xf>
    <xf numFmtId="49" fontId="2" fillId="0" borderId="51" xfId="0" quotePrefix="1" applyNumberFormat="1" applyFont="1" applyBorder="1" applyAlignment="1">
      <alignment horizontal="center" vertical="center"/>
    </xf>
    <xf numFmtId="49" fontId="2" fillId="0" borderId="28" xfId="0" quotePrefix="1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5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1" xfId="0" quotePrefix="1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49" fontId="2" fillId="0" borderId="17" xfId="0" quotePrefix="1" applyNumberFormat="1" applyFont="1" applyBorder="1" applyAlignment="1">
      <alignment horizontal="center" vertical="center"/>
    </xf>
    <xf numFmtId="0" fontId="2" fillId="0" borderId="14" xfId="0" quotePrefix="1" applyNumberFormat="1" applyFont="1" applyBorder="1" applyAlignment="1">
      <alignment horizontal="left" vertical="center"/>
    </xf>
    <xf numFmtId="0" fontId="2" fillId="0" borderId="17" xfId="0" quotePrefix="1" applyNumberFormat="1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9" xfId="0" quotePrefix="1" applyNumberFormat="1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7" xfId="0" quotePrefix="1" applyNumberFormat="1" applyFont="1" applyBorder="1" applyAlignment="1">
      <alignment vertical="center"/>
    </xf>
    <xf numFmtId="0" fontId="2" fillId="0" borderId="23" xfId="0" quotePrefix="1" applyNumberFormat="1" applyFont="1" applyBorder="1" applyAlignment="1">
      <alignment horizontal="left" vertical="center"/>
    </xf>
    <xf numFmtId="0" fontId="2" fillId="0" borderId="25" xfId="0" quotePrefix="1" applyNumberFormat="1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quotePrefix="1" applyNumberFormat="1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quotePrefix="1" applyNumberFormat="1" applyFont="1" applyBorder="1" applyAlignment="1">
      <alignment vertical="center"/>
    </xf>
    <xf numFmtId="0" fontId="2" fillId="0" borderId="52" xfId="0" applyFont="1" applyBorder="1" applyAlignment="1">
      <alignment horizontal="center" vertical="center"/>
    </xf>
    <xf numFmtId="0" fontId="2" fillId="0" borderId="51" xfId="0" quotePrefix="1" applyNumberFormat="1" applyFont="1" applyBorder="1" applyAlignment="1">
      <alignment horizontal="center" vertical="center"/>
    </xf>
    <xf numFmtId="0" fontId="2" fillId="0" borderId="60" xfId="0" quotePrefix="1" applyNumberFormat="1" applyFont="1" applyBorder="1" applyAlignment="1">
      <alignment horizontal="center" vertical="center"/>
    </xf>
    <xf numFmtId="0" fontId="2" fillId="0" borderId="27" xfId="0" quotePrefix="1" applyNumberFormat="1" applyFont="1" applyBorder="1" applyAlignment="1">
      <alignment horizontal="center" vertical="center"/>
    </xf>
    <xf numFmtId="49" fontId="2" fillId="0" borderId="28" xfId="0" quotePrefix="1" applyNumberFormat="1" applyFont="1" applyBorder="1" applyAlignment="1">
      <alignment horizontal="center" vertical="center"/>
    </xf>
    <xf numFmtId="49" fontId="2" fillId="0" borderId="51" xfId="0" quotePrefix="1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4" xfId="0" quotePrefix="1" applyNumberFormat="1" applyFont="1" applyBorder="1" applyAlignment="1">
      <alignment horizontal="center" vertical="center"/>
    </xf>
    <xf numFmtId="49" fontId="2" fillId="0" borderId="35" xfId="0" quotePrefix="1" applyNumberFormat="1" applyFont="1" applyBorder="1" applyAlignment="1">
      <alignment horizontal="center" vertical="center"/>
    </xf>
    <xf numFmtId="49" fontId="2" fillId="0" borderId="10" xfId="0" quotePrefix="1" applyNumberFormat="1" applyFont="1" applyBorder="1" applyAlignment="1">
      <alignment horizontal="center" vertical="center"/>
    </xf>
    <xf numFmtId="49" fontId="2" fillId="0" borderId="29" xfId="0" quotePrefix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quotePrefix="1" applyNumberFormat="1" applyFont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2" xfId="0" quotePrefix="1" applyNumberFormat="1" applyFont="1" applyBorder="1" applyAlignment="1">
      <alignment horizontal="center" vertical="center"/>
    </xf>
    <xf numFmtId="0" fontId="2" fillId="0" borderId="43" xfId="0" quotePrefix="1" applyNumberFormat="1" applyFont="1" applyBorder="1" applyAlignment="1">
      <alignment horizontal="center" vertical="center"/>
    </xf>
    <xf numFmtId="0" fontId="2" fillId="0" borderId="56" xfId="0" quotePrefix="1" applyNumberFormat="1" applyFont="1" applyBorder="1" applyAlignment="1">
      <alignment horizontal="center" vertical="center"/>
    </xf>
    <xf numFmtId="0" fontId="2" fillId="0" borderId="57" xfId="0" quotePrefix="1" applyNumberFormat="1" applyFont="1" applyBorder="1" applyAlignment="1">
      <alignment horizontal="center" vertical="center"/>
    </xf>
    <xf numFmtId="0" fontId="2" fillId="0" borderId="21" xfId="0" quotePrefix="1" applyNumberFormat="1" applyFont="1" applyBorder="1" applyAlignment="1">
      <alignment vertical="center"/>
    </xf>
    <xf numFmtId="0" fontId="2" fillId="0" borderId="20" xfId="0" quotePrefix="1" applyNumberFormat="1" applyFont="1" applyBorder="1" applyAlignment="1">
      <alignment vertical="center"/>
    </xf>
    <xf numFmtId="0" fontId="2" fillId="0" borderId="19" xfId="0" quotePrefix="1" applyNumberFormat="1" applyFont="1" applyBorder="1" applyAlignment="1">
      <alignment vertical="center"/>
    </xf>
    <xf numFmtId="0" fontId="2" fillId="0" borderId="22" xfId="0" quotePrefix="1" applyNumberFormat="1" applyFont="1" applyBorder="1" applyAlignment="1">
      <alignment vertical="center"/>
    </xf>
    <xf numFmtId="0" fontId="2" fillId="0" borderId="1" xfId="0" quotePrefix="1" applyNumberFormat="1" applyFont="1" applyBorder="1" applyAlignment="1">
      <alignment horizontal="center" vertical="center"/>
    </xf>
    <xf numFmtId="0" fontId="2" fillId="0" borderId="3" xfId="0" quotePrefix="1" applyNumberFormat="1" applyFont="1" applyBorder="1" applyAlignment="1">
      <alignment horizontal="center" vertical="center"/>
    </xf>
    <xf numFmtId="0" fontId="2" fillId="0" borderId="16" xfId="0" quotePrefix="1" applyNumberFormat="1" applyFont="1" applyBorder="1" applyAlignment="1">
      <alignment horizontal="center" vertical="center"/>
    </xf>
    <xf numFmtId="0" fontId="2" fillId="0" borderId="14" xfId="0" quotePrefix="1" applyNumberFormat="1" applyFont="1" applyBorder="1" applyAlignment="1">
      <alignment horizontal="center" vertical="center"/>
    </xf>
    <xf numFmtId="0" fontId="2" fillId="0" borderId="13" xfId="0" quotePrefix="1" applyNumberFormat="1" applyFont="1" applyBorder="1" applyAlignment="1">
      <alignment horizontal="center" vertical="center"/>
    </xf>
    <xf numFmtId="0" fontId="2" fillId="0" borderId="17" xfId="0" quotePrefix="1" applyNumberFormat="1" applyFont="1" applyBorder="1" applyAlignment="1">
      <alignment horizontal="center" vertical="center"/>
    </xf>
    <xf numFmtId="0" fontId="2" fillId="0" borderId="17" xfId="0" quotePrefix="1" applyNumberFormat="1" applyFont="1" applyBorder="1" applyAlignment="1">
      <alignment horizontal="left" vertical="center"/>
    </xf>
    <xf numFmtId="0" fontId="2" fillId="0" borderId="59" xfId="0" quotePrefix="1" applyNumberFormat="1" applyFont="1" applyBorder="1" applyAlignment="1">
      <alignment horizontal="left" vertical="center"/>
    </xf>
    <xf numFmtId="0" fontId="2" fillId="0" borderId="51" xfId="0" quotePrefix="1" applyNumberFormat="1" applyFont="1" applyBorder="1" applyAlignment="1">
      <alignment horizontal="left" vertical="center"/>
    </xf>
    <xf numFmtId="0" fontId="2" fillId="0" borderId="17" xfId="0" quotePrefix="1" applyNumberFormat="1" applyFont="1" applyBorder="1" applyAlignment="1">
      <alignment vertical="center"/>
    </xf>
    <xf numFmtId="0" fontId="2" fillId="0" borderId="59" xfId="0" quotePrefix="1" applyNumberFormat="1" applyFont="1" applyBorder="1" applyAlignment="1">
      <alignment vertical="center"/>
    </xf>
    <xf numFmtId="0" fontId="2" fillId="0" borderId="51" xfId="0" quotePrefix="1" applyNumberFormat="1" applyFont="1" applyBorder="1" applyAlignment="1">
      <alignment vertical="center"/>
    </xf>
    <xf numFmtId="0" fontId="2" fillId="0" borderId="54" xfId="0" quotePrefix="1" applyNumberFormat="1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25" xfId="0" quotePrefix="1" applyNumberFormat="1" applyFont="1" applyBorder="1" applyAlignment="1">
      <alignment horizontal="left" vertical="center"/>
    </xf>
    <xf numFmtId="0" fontId="2" fillId="0" borderId="49" xfId="0" quotePrefix="1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46" xfId="0" quotePrefix="1" applyNumberFormat="1" applyFont="1" applyBorder="1" applyAlignment="1">
      <alignment horizontal="center" vertical="center"/>
    </xf>
    <xf numFmtId="0" fontId="2" fillId="0" borderId="50" xfId="0" quotePrefix="1" applyNumberFormat="1" applyFont="1" applyBorder="1" applyAlignment="1">
      <alignment horizontal="center" vertical="center"/>
    </xf>
    <xf numFmtId="0" fontId="2" fillId="0" borderId="52" xfId="0" quotePrefix="1" applyNumberFormat="1" applyFont="1" applyBorder="1" applyAlignment="1">
      <alignment horizontal="center" vertical="center"/>
    </xf>
    <xf numFmtId="0" fontId="2" fillId="0" borderId="53" xfId="0" quotePrefix="1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2" fillId="0" borderId="44" xfId="0" quotePrefix="1" applyNumberFormat="1" applyFont="1" applyBorder="1" applyAlignment="1">
      <alignment horizontal="center" vertical="center"/>
    </xf>
    <xf numFmtId="0" fontId="2" fillId="0" borderId="5" xfId="0" quotePrefix="1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331;&#27861;/kenpo/&#12507;&#12540;&#12512;&#12506;&#12540;&#12472;&#25522;&#36617;&#29992;/202302/&#31532;2&#22238;&#21463;&#39443;&#32773;/&#20196;&#21644;5&#24180;&#31532;2&#22238;&#12288;&#32068;&#12415;&#21512;&#12431;&#1237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ト表"/>
      <sheetName val="男子"/>
      <sheetName val="女子"/>
      <sheetName val="index"/>
      <sheetName val="２級"/>
      <sheetName val="遠隔地"/>
      <sheetName val="形審査テーマ"/>
      <sheetName val="受験者数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abSelected="1" view="pageBreakPreview" zoomScale="70" zoomScaleNormal="85" zoomScaleSheetLayoutView="70" workbookViewId="0">
      <pane xSplit="17" ySplit="1" topLeftCell="R2" activePane="bottomRight" state="frozen"/>
      <selection pane="topRight" activeCell="R1" sqref="R1"/>
      <selection pane="bottomLeft" activeCell="A2" sqref="A2"/>
      <selection pane="bottomRight" activeCell="R2" sqref="R2"/>
    </sheetView>
  </sheetViews>
  <sheetFormatPr defaultRowHeight="14.25" x14ac:dyDescent="0.15"/>
  <cols>
    <col min="1" max="1" width="11" style="6" customWidth="1"/>
    <col min="2" max="2" width="7.28515625" style="15" bestFit="1" customWidth="1"/>
    <col min="3" max="3" width="6.7109375" style="15" customWidth="1"/>
    <col min="4" max="4" width="8.5703125" style="15" bestFit="1" customWidth="1"/>
    <col min="5" max="5" width="13.5703125" style="15" bestFit="1" customWidth="1"/>
    <col min="6" max="6" width="12.42578125" style="15" bestFit="1" customWidth="1"/>
    <col min="7" max="7" width="8.5703125" style="15" bestFit="1" customWidth="1"/>
    <col min="8" max="8" width="13.5703125" style="15" bestFit="1" customWidth="1"/>
    <col min="9" max="9" width="12.42578125" style="15" bestFit="1" customWidth="1"/>
    <col min="10" max="10" width="8.5703125" style="15" bestFit="1" customWidth="1"/>
    <col min="11" max="11" width="13.5703125" style="15" bestFit="1" customWidth="1"/>
    <col min="12" max="12" width="12.42578125" style="15" bestFit="1" customWidth="1"/>
    <col min="13" max="13" width="8.5703125" style="15" bestFit="1" customWidth="1"/>
    <col min="14" max="14" width="13.5703125" style="15" customWidth="1"/>
    <col min="15" max="15" width="12.42578125" style="15" bestFit="1" customWidth="1"/>
    <col min="16" max="16" width="8.5703125" style="15" customWidth="1"/>
    <col min="17" max="16384" width="9.140625" style="15"/>
  </cols>
  <sheetData>
    <row r="1" spans="1:16" ht="26.25" customHeight="1" thickBot="1" x14ac:dyDescent="0.2">
      <c r="B1" s="115" t="s">
        <v>102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ht="30" customHeight="1" thickBot="1" x14ac:dyDescent="0.2">
      <c r="B2" s="125" t="s">
        <v>96</v>
      </c>
      <c r="C2" s="126"/>
      <c r="D2" s="126"/>
      <c r="E2" s="126"/>
      <c r="F2" s="126"/>
      <c r="G2" s="126"/>
      <c r="H2" s="126"/>
      <c r="I2" s="126"/>
      <c r="J2" s="127"/>
      <c r="M2" s="116" t="s">
        <v>150</v>
      </c>
      <c r="N2" s="117"/>
      <c r="O2" s="117"/>
      <c r="P2" s="118"/>
    </row>
    <row r="3" spans="1:16" ht="20.100000000000001" customHeight="1" x14ac:dyDescent="0.15">
      <c r="B3" s="116" t="s">
        <v>1029</v>
      </c>
      <c r="C3" s="117"/>
      <c r="D3" s="117"/>
      <c r="E3" s="117"/>
      <c r="F3" s="117"/>
      <c r="G3" s="117"/>
      <c r="H3" s="117"/>
      <c r="I3" s="117"/>
      <c r="J3" s="118"/>
      <c r="M3" s="119"/>
      <c r="N3" s="120"/>
      <c r="O3" s="120"/>
      <c r="P3" s="121"/>
    </row>
    <row r="4" spans="1:16" ht="20.100000000000001" customHeight="1" x14ac:dyDescent="0.15">
      <c r="B4" s="119"/>
      <c r="C4" s="120"/>
      <c r="D4" s="120"/>
      <c r="E4" s="120"/>
      <c r="F4" s="120"/>
      <c r="G4" s="120"/>
      <c r="H4" s="120"/>
      <c r="I4" s="120"/>
      <c r="J4" s="121"/>
      <c r="M4" s="119"/>
      <c r="N4" s="120"/>
      <c r="O4" s="120"/>
      <c r="P4" s="121"/>
    </row>
    <row r="5" spans="1:16" ht="20.100000000000001" customHeight="1" x14ac:dyDescent="0.15">
      <c r="B5" s="119"/>
      <c r="C5" s="120"/>
      <c r="D5" s="120"/>
      <c r="E5" s="120"/>
      <c r="F5" s="120"/>
      <c r="G5" s="120"/>
      <c r="H5" s="120"/>
      <c r="I5" s="120"/>
      <c r="J5" s="121"/>
      <c r="M5" s="119"/>
      <c r="N5" s="120"/>
      <c r="O5" s="120"/>
      <c r="P5" s="121"/>
    </row>
    <row r="6" spans="1:16" ht="20.100000000000001" customHeight="1" x14ac:dyDescent="0.15">
      <c r="A6" s="6" t="s">
        <v>412</v>
      </c>
      <c r="B6" s="119"/>
      <c r="C6" s="120"/>
      <c r="D6" s="120"/>
      <c r="E6" s="120"/>
      <c r="F6" s="120"/>
      <c r="G6" s="120"/>
      <c r="H6" s="120"/>
      <c r="I6" s="120"/>
      <c r="J6" s="121"/>
      <c r="M6" s="119"/>
      <c r="N6" s="120"/>
      <c r="O6" s="120"/>
      <c r="P6" s="121"/>
    </row>
    <row r="7" spans="1:16" ht="20.100000000000001" customHeight="1" thickBot="1" x14ac:dyDescent="0.2">
      <c r="B7" s="119"/>
      <c r="C7" s="120"/>
      <c r="D7" s="120"/>
      <c r="E7" s="120"/>
      <c r="F7" s="120"/>
      <c r="G7" s="120"/>
      <c r="H7" s="120"/>
      <c r="I7" s="120"/>
      <c r="J7" s="121"/>
      <c r="M7" s="122"/>
      <c r="N7" s="123"/>
      <c r="O7" s="123"/>
      <c r="P7" s="124"/>
    </row>
    <row r="8" spans="1:16" ht="20.100000000000001" customHeight="1" thickBot="1" x14ac:dyDescent="0.2">
      <c r="B8" s="119"/>
      <c r="C8" s="120"/>
      <c r="D8" s="120"/>
      <c r="E8" s="120"/>
      <c r="F8" s="120"/>
      <c r="G8" s="120"/>
      <c r="H8" s="120"/>
      <c r="I8" s="120"/>
      <c r="J8" s="121"/>
      <c r="M8" s="23"/>
      <c r="N8" s="23"/>
      <c r="O8" s="23"/>
      <c r="P8" s="23"/>
    </row>
    <row r="9" spans="1:16" ht="20.100000000000001" customHeight="1" x14ac:dyDescent="0.15">
      <c r="B9" s="119"/>
      <c r="C9" s="120"/>
      <c r="D9" s="120"/>
      <c r="E9" s="120"/>
      <c r="F9" s="120"/>
      <c r="G9" s="120"/>
      <c r="H9" s="120"/>
      <c r="I9" s="120"/>
      <c r="J9" s="121"/>
      <c r="M9" s="116" t="s">
        <v>151</v>
      </c>
      <c r="N9" s="117"/>
      <c r="O9" s="117"/>
      <c r="P9" s="118"/>
    </row>
    <row r="10" spans="1:16" ht="20.100000000000001" customHeight="1" x14ac:dyDescent="0.15">
      <c r="B10" s="119"/>
      <c r="C10" s="120"/>
      <c r="D10" s="120"/>
      <c r="E10" s="120"/>
      <c r="F10" s="120"/>
      <c r="G10" s="120"/>
      <c r="H10" s="120"/>
      <c r="I10" s="120"/>
      <c r="J10" s="121"/>
      <c r="M10" s="119"/>
      <c r="N10" s="120"/>
      <c r="O10" s="120"/>
      <c r="P10" s="121"/>
    </row>
    <row r="11" spans="1:16" ht="20.100000000000001" customHeight="1" x14ac:dyDescent="0.15">
      <c r="B11" s="119"/>
      <c r="C11" s="120"/>
      <c r="D11" s="120"/>
      <c r="E11" s="120"/>
      <c r="F11" s="120"/>
      <c r="G11" s="120"/>
      <c r="H11" s="120"/>
      <c r="I11" s="120"/>
      <c r="J11" s="121"/>
      <c r="M11" s="119"/>
      <c r="N11" s="120"/>
      <c r="O11" s="120"/>
      <c r="P11" s="121"/>
    </row>
    <row r="12" spans="1:16" ht="20.100000000000001" customHeight="1" x14ac:dyDescent="0.15">
      <c r="B12" s="119"/>
      <c r="C12" s="120"/>
      <c r="D12" s="120"/>
      <c r="E12" s="120"/>
      <c r="F12" s="120"/>
      <c r="G12" s="120"/>
      <c r="H12" s="120"/>
      <c r="I12" s="120"/>
      <c r="J12" s="121"/>
      <c r="M12" s="119"/>
      <c r="N12" s="120"/>
      <c r="O12" s="120"/>
      <c r="P12" s="121"/>
    </row>
    <row r="13" spans="1:16" ht="20.100000000000001" customHeight="1" x14ac:dyDescent="0.15">
      <c r="B13" s="119"/>
      <c r="C13" s="120"/>
      <c r="D13" s="120"/>
      <c r="E13" s="120"/>
      <c r="F13" s="120"/>
      <c r="G13" s="120"/>
      <c r="H13" s="120"/>
      <c r="I13" s="120"/>
      <c r="J13" s="121"/>
      <c r="M13" s="119"/>
      <c r="N13" s="120"/>
      <c r="O13" s="120"/>
      <c r="P13" s="121"/>
    </row>
    <row r="14" spans="1:16" ht="20.100000000000001" customHeight="1" thickBot="1" x14ac:dyDescent="0.2">
      <c r="B14" s="122"/>
      <c r="C14" s="123"/>
      <c r="D14" s="123"/>
      <c r="E14" s="123"/>
      <c r="F14" s="123"/>
      <c r="G14" s="123"/>
      <c r="H14" s="123"/>
      <c r="I14" s="123"/>
      <c r="J14" s="124"/>
      <c r="M14" s="122"/>
      <c r="N14" s="123"/>
      <c r="O14" s="123"/>
      <c r="P14" s="124"/>
    </row>
    <row r="15" spans="1:16" ht="20.100000000000001" customHeight="1" x14ac:dyDescent="0.15"/>
    <row r="16" spans="1:16" ht="20.100000000000001" customHeight="1" thickBot="1" x14ac:dyDescent="0.2">
      <c r="B16" s="38"/>
      <c r="C16" s="38"/>
      <c r="D16" s="38"/>
      <c r="E16" s="38"/>
      <c r="F16" s="38"/>
      <c r="G16" s="38"/>
      <c r="H16" s="39"/>
      <c r="I16" s="38"/>
      <c r="J16" s="38"/>
      <c r="K16" s="38"/>
      <c r="L16" s="38"/>
      <c r="M16" s="38"/>
      <c r="N16" s="38"/>
      <c r="O16" s="38"/>
      <c r="P16" s="38"/>
    </row>
    <row r="17" spans="1:22" ht="20.100000000000001" customHeight="1" x14ac:dyDescent="0.15">
      <c r="H17" s="6"/>
    </row>
    <row r="18" spans="1:22" ht="26.25" customHeight="1" thickBot="1" x14ac:dyDescent="0.2">
      <c r="B18" s="115" t="s">
        <v>102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</row>
    <row r="19" spans="1:22" ht="20.100000000000001" customHeight="1" thickBot="1" x14ac:dyDescent="0.2">
      <c r="B19" s="111" t="s">
        <v>402</v>
      </c>
      <c r="C19" s="112"/>
      <c r="D19" s="112"/>
      <c r="E19" s="112"/>
      <c r="F19" s="113" t="s">
        <v>97</v>
      </c>
      <c r="G19" s="114"/>
      <c r="H19" s="114"/>
      <c r="I19" s="113" t="s">
        <v>403</v>
      </c>
      <c r="J19" s="114"/>
      <c r="K19" s="114"/>
      <c r="L19" s="113" t="s">
        <v>404</v>
      </c>
      <c r="M19" s="114"/>
      <c r="N19" s="114"/>
      <c r="O19" s="113" t="s">
        <v>405</v>
      </c>
      <c r="P19" s="114"/>
      <c r="Q19" s="114"/>
      <c r="R19" s="70"/>
      <c r="S19" s="70"/>
      <c r="T19" s="70"/>
      <c r="U19" s="70"/>
      <c r="V19" s="70"/>
    </row>
    <row r="20" spans="1:22" s="6" customFormat="1" ht="20.100000000000001" customHeight="1" x14ac:dyDescent="0.15">
      <c r="B20" s="104" t="s">
        <v>100</v>
      </c>
      <c r="C20" s="105"/>
      <c r="D20" s="71" t="s">
        <v>406</v>
      </c>
      <c r="E20" s="71" t="s">
        <v>99</v>
      </c>
      <c r="F20" s="72" t="s">
        <v>100</v>
      </c>
      <c r="G20" s="71" t="s">
        <v>98</v>
      </c>
      <c r="H20" s="71" t="s">
        <v>407</v>
      </c>
      <c r="I20" s="72" t="s">
        <v>408</v>
      </c>
      <c r="J20" s="71" t="s">
        <v>406</v>
      </c>
      <c r="K20" s="71" t="s">
        <v>409</v>
      </c>
      <c r="L20" s="72" t="s">
        <v>100</v>
      </c>
      <c r="M20" s="71" t="s">
        <v>410</v>
      </c>
      <c r="N20" s="71" t="s">
        <v>411</v>
      </c>
      <c r="O20" s="72" t="s">
        <v>100</v>
      </c>
      <c r="P20" s="71" t="s">
        <v>98</v>
      </c>
      <c r="Q20" s="71" t="s">
        <v>99</v>
      </c>
      <c r="R20" s="65"/>
      <c r="S20" s="65"/>
      <c r="T20" s="65"/>
      <c r="U20" s="65"/>
      <c r="V20" s="65"/>
    </row>
    <row r="21" spans="1:22" ht="20.100000000000001" customHeight="1" x14ac:dyDescent="0.15">
      <c r="B21" s="106" t="s">
        <v>400</v>
      </c>
      <c r="C21" s="25" t="str">
        <f>"１級"</f>
        <v>１級</v>
      </c>
      <c r="D21" s="25">
        <v>2</v>
      </c>
      <c r="E21" s="25">
        <v>19</v>
      </c>
      <c r="F21" s="66" t="str">
        <f>"１級"</f>
        <v>１級</v>
      </c>
      <c r="G21" s="25">
        <v>1</v>
      </c>
      <c r="H21" s="25">
        <v>19</v>
      </c>
      <c r="I21" s="66" t="str">
        <f>"四段"</f>
        <v>四段</v>
      </c>
      <c r="J21" s="25">
        <v>1</v>
      </c>
      <c r="K21" s="25">
        <v>11</v>
      </c>
      <c r="L21" s="66" t="str">
        <f>"参段"</f>
        <v>参段</v>
      </c>
      <c r="M21" s="25">
        <v>2</v>
      </c>
      <c r="N21" s="25">
        <v>22</v>
      </c>
      <c r="O21" s="66" t="str">
        <f>"１級"</f>
        <v>１級</v>
      </c>
      <c r="P21" s="25">
        <v>5</v>
      </c>
      <c r="Q21" s="25">
        <v>20</v>
      </c>
      <c r="R21" s="79"/>
      <c r="S21" s="79"/>
      <c r="T21" s="79"/>
      <c r="U21" s="79"/>
      <c r="V21" s="79"/>
    </row>
    <row r="22" spans="1:22" ht="20.100000000000001" customHeight="1" thickBot="1" x14ac:dyDescent="0.2">
      <c r="A22" s="6" t="s">
        <v>149</v>
      </c>
      <c r="B22" s="107"/>
      <c r="C22" s="33" t="str">
        <f>"１級"</f>
        <v>１級</v>
      </c>
      <c r="D22" s="33">
        <v>4</v>
      </c>
      <c r="E22" s="33">
        <v>18</v>
      </c>
      <c r="F22" s="66" t="str">
        <f>"１級"</f>
        <v>１級</v>
      </c>
      <c r="G22" s="25">
        <v>3</v>
      </c>
      <c r="H22" s="25">
        <v>20</v>
      </c>
      <c r="I22" s="66" t="str">
        <f>"五段"</f>
        <v>五段</v>
      </c>
      <c r="J22" s="25">
        <v>1</v>
      </c>
      <c r="K22" s="25">
        <v>1</v>
      </c>
      <c r="L22" s="66" t="str">
        <f>"初段"</f>
        <v>初段</v>
      </c>
      <c r="M22" s="25">
        <v>2</v>
      </c>
      <c r="N22" s="25">
        <v>27</v>
      </c>
      <c r="O22" s="66" t="str">
        <f>"１級"</f>
        <v>１級</v>
      </c>
      <c r="P22" s="25">
        <v>6</v>
      </c>
      <c r="Q22" s="25">
        <v>19</v>
      </c>
      <c r="R22" s="79"/>
      <c r="S22" s="79"/>
      <c r="T22" s="79"/>
      <c r="U22" s="79"/>
      <c r="V22" s="79"/>
    </row>
    <row r="23" spans="1:22" ht="20.100000000000001" customHeight="1" x14ac:dyDescent="0.15">
      <c r="B23" s="108" t="s">
        <v>401</v>
      </c>
      <c r="C23" s="28" t="str">
        <f>"１級"</f>
        <v>１級</v>
      </c>
      <c r="D23" s="28">
        <v>1</v>
      </c>
      <c r="E23" s="28">
        <v>26</v>
      </c>
      <c r="F23" s="66" t="str">
        <f>"弐段"</f>
        <v>弐段</v>
      </c>
      <c r="G23" s="25">
        <v>2</v>
      </c>
      <c r="H23" s="25">
        <v>26</v>
      </c>
      <c r="I23" s="66" t="str">
        <f>"初段"</f>
        <v>初段</v>
      </c>
      <c r="J23" s="25">
        <v>5</v>
      </c>
      <c r="K23" s="25">
        <v>27</v>
      </c>
      <c r="L23" s="66" t="str">
        <f>"初段"</f>
        <v>初段</v>
      </c>
      <c r="M23" s="25">
        <v>3</v>
      </c>
      <c r="N23" s="25">
        <v>25</v>
      </c>
      <c r="O23" s="66" t="str">
        <f>"１級"</f>
        <v>１級</v>
      </c>
      <c r="P23" s="25">
        <v>7</v>
      </c>
      <c r="Q23" s="25">
        <v>6</v>
      </c>
      <c r="R23" s="79"/>
      <c r="S23" s="79"/>
      <c r="T23" s="79"/>
      <c r="U23" s="79"/>
      <c r="V23" s="79"/>
    </row>
    <row r="24" spans="1:22" ht="20.100000000000001" customHeight="1" x14ac:dyDescent="0.15">
      <c r="B24" s="109"/>
      <c r="C24" s="25" t="str">
        <f>"初段"</f>
        <v>初段</v>
      </c>
      <c r="D24" s="25">
        <v>1</v>
      </c>
      <c r="E24" s="25">
        <v>27</v>
      </c>
      <c r="F24" s="66" t="str">
        <f>"初段"</f>
        <v>初段</v>
      </c>
      <c r="G24" s="25">
        <v>1</v>
      </c>
      <c r="H24" s="25">
        <v>28</v>
      </c>
      <c r="I24" s="66" t="str">
        <f>"初段"</f>
        <v>初段</v>
      </c>
      <c r="J24" s="25">
        <v>4</v>
      </c>
      <c r="K24" s="25">
        <v>25</v>
      </c>
      <c r="L24" s="66"/>
      <c r="M24" s="25"/>
      <c r="N24" s="25"/>
      <c r="O24" s="66" t="str">
        <f>"参段"</f>
        <v>参段</v>
      </c>
      <c r="P24" s="25">
        <v>1</v>
      </c>
      <c r="Q24" s="25">
        <v>23</v>
      </c>
      <c r="R24" s="79"/>
      <c r="S24" s="79"/>
      <c r="T24" s="79"/>
      <c r="U24" s="79"/>
      <c r="V24" s="79"/>
    </row>
    <row r="25" spans="1:22" ht="20.100000000000001" customHeight="1" x14ac:dyDescent="0.15">
      <c r="B25" s="109"/>
      <c r="C25" s="25" t="str">
        <f>"弐段"</f>
        <v>弐段</v>
      </c>
      <c r="D25" s="25">
        <v>1</v>
      </c>
      <c r="E25" s="25">
        <v>11</v>
      </c>
      <c r="F25" s="73"/>
      <c r="G25" s="60"/>
      <c r="H25" s="60"/>
      <c r="I25" s="73"/>
      <c r="J25" s="60"/>
      <c r="K25" s="60"/>
      <c r="L25" s="73"/>
      <c r="M25" s="60"/>
      <c r="N25" s="60"/>
      <c r="O25" s="66" t="str">
        <f>"弐段"</f>
        <v>弐段</v>
      </c>
      <c r="P25" s="25">
        <v>1</v>
      </c>
      <c r="Q25" s="25">
        <v>26</v>
      </c>
      <c r="R25" s="80"/>
      <c r="S25" s="79"/>
      <c r="T25" s="79"/>
      <c r="U25" s="79"/>
      <c r="V25" s="79"/>
    </row>
    <row r="26" spans="1:22" ht="20.100000000000001" customHeight="1" x14ac:dyDescent="0.15">
      <c r="B26" s="109"/>
      <c r="C26" s="25" t="str">
        <f>"参段"</f>
        <v>参段</v>
      </c>
      <c r="D26" s="25">
        <v>1</v>
      </c>
      <c r="E26" s="25">
        <v>5</v>
      </c>
      <c r="F26" s="73"/>
      <c r="G26" s="60"/>
      <c r="H26" s="60"/>
      <c r="I26" s="73"/>
      <c r="J26" s="60"/>
      <c r="K26" s="60"/>
      <c r="L26" s="73"/>
      <c r="M26" s="60"/>
      <c r="N26" s="60"/>
      <c r="O26" s="73"/>
      <c r="P26" s="60"/>
      <c r="Q26" s="60"/>
      <c r="R26" s="80"/>
      <c r="S26" s="80"/>
      <c r="T26" s="80"/>
      <c r="U26" s="80"/>
      <c r="V26" s="80"/>
    </row>
    <row r="27" spans="1:22" ht="20.100000000000001" customHeight="1" thickBot="1" x14ac:dyDescent="0.2">
      <c r="B27" s="110"/>
      <c r="C27" s="36" t="str">
        <f>"四段"</f>
        <v>四段</v>
      </c>
      <c r="D27" s="36">
        <v>1</v>
      </c>
      <c r="E27" s="36">
        <v>1</v>
      </c>
      <c r="F27" s="74"/>
      <c r="G27" s="75"/>
      <c r="H27" s="75"/>
      <c r="I27" s="74"/>
      <c r="J27" s="75"/>
      <c r="K27" s="75"/>
      <c r="L27" s="74"/>
      <c r="M27" s="75"/>
      <c r="N27" s="75"/>
      <c r="O27" s="74"/>
      <c r="P27" s="75"/>
      <c r="Q27" s="75"/>
      <c r="R27" s="80"/>
      <c r="S27" s="80"/>
      <c r="T27" s="80"/>
      <c r="U27" s="80"/>
      <c r="V27" s="80"/>
    </row>
    <row r="28" spans="1:22" ht="20.100000000000001" customHeight="1" thickBot="1" x14ac:dyDescent="0.2">
      <c r="B28" s="76"/>
      <c r="C28" s="77"/>
      <c r="D28" s="77"/>
      <c r="E28" s="55">
        <f>SUM(E23:E27)</f>
        <v>70</v>
      </c>
      <c r="F28" s="26"/>
      <c r="G28" s="78"/>
      <c r="H28" s="58">
        <f>SUM(H21:H24)</f>
        <v>93</v>
      </c>
      <c r="I28" s="26"/>
      <c r="J28" s="78"/>
      <c r="K28" s="58">
        <f>SUM(K21:K27)</f>
        <v>64</v>
      </c>
      <c r="L28" s="26"/>
      <c r="M28" s="78"/>
      <c r="N28" s="58">
        <f>SUM(N21:N27)</f>
        <v>74</v>
      </c>
      <c r="O28" s="26"/>
      <c r="P28" s="78"/>
      <c r="Q28" s="58">
        <f>SUM(Q21:Q25)</f>
        <v>94</v>
      </c>
      <c r="R28" s="79"/>
      <c r="S28" s="64"/>
      <c r="T28" s="64"/>
      <c r="U28" s="79"/>
      <c r="V28" s="79"/>
    </row>
  </sheetData>
  <mergeCells count="14">
    <mergeCell ref="I19:K19"/>
    <mergeCell ref="L19:N19"/>
    <mergeCell ref="O19:Q19"/>
    <mergeCell ref="B1:P1"/>
    <mergeCell ref="B18:P18"/>
    <mergeCell ref="M2:P7"/>
    <mergeCell ref="M9:P14"/>
    <mergeCell ref="B2:J2"/>
    <mergeCell ref="B3:J14"/>
    <mergeCell ref="B20:C20"/>
    <mergeCell ref="B21:B22"/>
    <mergeCell ref="B23:B27"/>
    <mergeCell ref="B19:E19"/>
    <mergeCell ref="F19:H19"/>
  </mergeCells>
  <phoneticPr fontId="1"/>
  <pageMargins left="0.19685039370078741" right="0.23622047244094491" top="0.51181102362204722" bottom="0.43307086614173229" header="0.19685039370078741" footer="0.19685039370078741"/>
  <pageSetup paperSize="9" scale="84" orientation="landscape" horizontalDpi="4294967293" r:id="rId1"/>
  <headerFooter alignWithMargins="0">
    <oddHeader>&amp;C&amp;"ＭＳ 明朝,標準"&amp;20令和７年　第２回昇段級審査会　コート表</oddHeader>
    <oddFooter>&amp;R&amp;"ＭＳ 明朝,標準"&amp;D　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workbookViewId="0">
      <pane xSplit="6" ySplit="1" topLeftCell="G2" activePane="bottomRight" state="frozen"/>
      <selection pane="topRight" activeCell="G1" sqref="G1"/>
      <selection pane="bottomLeft" activeCell="A2" sqref="A2"/>
      <selection pane="bottomRight"/>
    </sheetView>
  </sheetViews>
  <sheetFormatPr defaultRowHeight="20.100000000000001" customHeight="1" x14ac:dyDescent="0.15"/>
  <cols>
    <col min="1" max="1" width="13.5703125" style="5" bestFit="1" customWidth="1"/>
    <col min="2" max="2" width="11" style="5" bestFit="1" customWidth="1"/>
    <col min="3" max="3" width="26.42578125" style="5" bestFit="1" customWidth="1"/>
    <col min="4" max="4" width="31.5703125" style="5" bestFit="1" customWidth="1"/>
    <col min="5" max="5" width="34.140625" style="5" bestFit="1" customWidth="1"/>
    <col min="6" max="6" width="26.42578125" style="5" bestFit="1" customWidth="1"/>
    <col min="7" max="16384" width="9.140625" style="5"/>
  </cols>
  <sheetData>
    <row r="1" spans="1:6" ht="20.100000000000001" customHeight="1" thickBot="1" x14ac:dyDescent="0.2">
      <c r="A1" s="1" t="s">
        <v>100</v>
      </c>
      <c r="B1" s="2" t="s">
        <v>316</v>
      </c>
      <c r="C1" s="1" t="s">
        <v>88</v>
      </c>
      <c r="D1" s="2" t="s">
        <v>89</v>
      </c>
      <c r="E1" s="1" t="s">
        <v>88</v>
      </c>
      <c r="F1" s="4" t="s">
        <v>89</v>
      </c>
    </row>
    <row r="2" spans="1:6" ht="20.100000000000001" customHeight="1" x14ac:dyDescent="0.15">
      <c r="A2" s="128" t="s">
        <v>0</v>
      </c>
      <c r="B2" s="131">
        <v>1</v>
      </c>
      <c r="C2" s="27" t="s">
        <v>413</v>
      </c>
      <c r="D2" s="41" t="s">
        <v>70</v>
      </c>
      <c r="E2" s="27" t="s">
        <v>414</v>
      </c>
      <c r="F2" s="44" t="s">
        <v>61</v>
      </c>
    </row>
    <row r="3" spans="1:6" ht="20.100000000000001" customHeight="1" x14ac:dyDescent="0.15">
      <c r="A3" s="129"/>
      <c r="B3" s="132"/>
      <c r="C3" s="30" t="s">
        <v>415</v>
      </c>
      <c r="D3" s="42" t="s">
        <v>187</v>
      </c>
      <c r="E3" s="30" t="s">
        <v>416</v>
      </c>
      <c r="F3" s="45" t="s">
        <v>32</v>
      </c>
    </row>
    <row r="4" spans="1:6" ht="20.100000000000001" customHeight="1" x14ac:dyDescent="0.15">
      <c r="A4" s="129"/>
      <c r="B4" s="132"/>
      <c r="C4" s="30" t="s">
        <v>417</v>
      </c>
      <c r="D4" s="42" t="s">
        <v>33</v>
      </c>
      <c r="E4" s="30" t="s">
        <v>418</v>
      </c>
      <c r="F4" s="45" t="s">
        <v>61</v>
      </c>
    </row>
    <row r="5" spans="1:6" ht="20.100000000000001" customHeight="1" x14ac:dyDescent="0.15">
      <c r="A5" s="129"/>
      <c r="B5" s="132"/>
      <c r="C5" s="30" t="s">
        <v>419</v>
      </c>
      <c r="D5" s="42" t="s">
        <v>187</v>
      </c>
      <c r="E5" s="30" t="s">
        <v>420</v>
      </c>
      <c r="F5" s="45" t="s">
        <v>32</v>
      </c>
    </row>
    <row r="6" spans="1:6" ht="20.100000000000001" customHeight="1" x14ac:dyDescent="0.15">
      <c r="A6" s="129"/>
      <c r="B6" s="132"/>
      <c r="C6" s="30" t="s">
        <v>421</v>
      </c>
      <c r="D6" s="42" t="s">
        <v>33</v>
      </c>
      <c r="E6" s="30" t="s">
        <v>422</v>
      </c>
      <c r="F6" s="45" t="s">
        <v>61</v>
      </c>
    </row>
    <row r="7" spans="1:6" ht="20.100000000000001" customHeight="1" x14ac:dyDescent="0.15">
      <c r="A7" s="129"/>
      <c r="B7" s="132"/>
      <c r="C7" s="30" t="s">
        <v>423</v>
      </c>
      <c r="D7" s="42" t="s">
        <v>187</v>
      </c>
      <c r="E7" s="30" t="s">
        <v>424</v>
      </c>
      <c r="F7" s="45" t="s">
        <v>2</v>
      </c>
    </row>
    <row r="8" spans="1:6" ht="20.100000000000001" customHeight="1" x14ac:dyDescent="0.15">
      <c r="A8" s="129"/>
      <c r="B8" s="132"/>
      <c r="C8" s="30" t="s">
        <v>425</v>
      </c>
      <c r="D8" s="42" t="s">
        <v>33</v>
      </c>
      <c r="E8" s="30" t="s">
        <v>426</v>
      </c>
      <c r="F8" s="45" t="s">
        <v>61</v>
      </c>
    </row>
    <row r="9" spans="1:6" ht="20.100000000000001" customHeight="1" x14ac:dyDescent="0.15">
      <c r="A9" s="129"/>
      <c r="B9" s="132"/>
      <c r="C9" s="30" t="s">
        <v>427</v>
      </c>
      <c r="D9" s="42" t="s">
        <v>187</v>
      </c>
      <c r="E9" s="30" t="s">
        <v>428</v>
      </c>
      <c r="F9" s="45" t="s">
        <v>2</v>
      </c>
    </row>
    <row r="10" spans="1:6" ht="20.100000000000001" customHeight="1" x14ac:dyDescent="0.15">
      <c r="A10" s="129"/>
      <c r="B10" s="132"/>
      <c r="C10" s="30" t="s">
        <v>429</v>
      </c>
      <c r="D10" s="42" t="s">
        <v>3</v>
      </c>
      <c r="E10" s="30" t="s">
        <v>430</v>
      </c>
      <c r="F10" s="45" t="s">
        <v>61</v>
      </c>
    </row>
    <row r="11" spans="1:6" ht="20.100000000000001" customHeight="1" thickBot="1" x14ac:dyDescent="0.2">
      <c r="A11" s="129"/>
      <c r="B11" s="133"/>
      <c r="C11" s="35" t="s">
        <v>431</v>
      </c>
      <c r="D11" s="43" t="s">
        <v>3</v>
      </c>
      <c r="E11" s="81"/>
      <c r="F11" s="82"/>
    </row>
    <row r="12" spans="1:6" ht="20.100000000000001" customHeight="1" x14ac:dyDescent="0.15">
      <c r="A12" s="129"/>
      <c r="B12" s="131">
        <v>2</v>
      </c>
      <c r="C12" s="27" t="s">
        <v>432</v>
      </c>
      <c r="D12" s="41" t="s">
        <v>55</v>
      </c>
      <c r="E12" s="27" t="s">
        <v>433</v>
      </c>
      <c r="F12" s="44" t="s">
        <v>434</v>
      </c>
    </row>
    <row r="13" spans="1:6" ht="20.100000000000001" customHeight="1" x14ac:dyDescent="0.15">
      <c r="A13" s="129"/>
      <c r="B13" s="132"/>
      <c r="C13" s="30" t="s">
        <v>435</v>
      </c>
      <c r="D13" s="42" t="s">
        <v>33</v>
      </c>
      <c r="E13" s="30" t="s">
        <v>436</v>
      </c>
      <c r="F13" s="45" t="s">
        <v>61</v>
      </c>
    </row>
    <row r="14" spans="1:6" ht="20.100000000000001" customHeight="1" x14ac:dyDescent="0.15">
      <c r="A14" s="129"/>
      <c r="B14" s="132"/>
      <c r="C14" s="30" t="s">
        <v>437</v>
      </c>
      <c r="D14" s="42" t="s">
        <v>55</v>
      </c>
      <c r="E14" s="30" t="s">
        <v>438</v>
      </c>
      <c r="F14" s="45" t="s">
        <v>3</v>
      </c>
    </row>
    <row r="15" spans="1:6" ht="20.100000000000001" customHeight="1" x14ac:dyDescent="0.15">
      <c r="A15" s="129"/>
      <c r="B15" s="132"/>
      <c r="C15" s="30" t="s">
        <v>439</v>
      </c>
      <c r="D15" s="42" t="s">
        <v>33</v>
      </c>
      <c r="E15" s="30" t="s">
        <v>440</v>
      </c>
      <c r="F15" s="45" t="s">
        <v>3</v>
      </c>
    </row>
    <row r="16" spans="1:6" ht="20.100000000000001" customHeight="1" x14ac:dyDescent="0.15">
      <c r="A16" s="129"/>
      <c r="B16" s="132"/>
      <c r="C16" s="30" t="s">
        <v>163</v>
      </c>
      <c r="D16" s="42" t="s">
        <v>55</v>
      </c>
      <c r="E16" s="30" t="s">
        <v>441</v>
      </c>
      <c r="F16" s="45" t="s">
        <v>26</v>
      </c>
    </row>
    <row r="17" spans="1:6" ht="20.100000000000001" customHeight="1" x14ac:dyDescent="0.15">
      <c r="A17" s="129"/>
      <c r="B17" s="132"/>
      <c r="C17" s="30" t="s">
        <v>442</v>
      </c>
      <c r="D17" s="42" t="s">
        <v>5</v>
      </c>
      <c r="E17" s="30" t="s">
        <v>155</v>
      </c>
      <c r="F17" s="45" t="s">
        <v>34</v>
      </c>
    </row>
    <row r="18" spans="1:6" ht="20.100000000000001" customHeight="1" x14ac:dyDescent="0.15">
      <c r="A18" s="129"/>
      <c r="B18" s="132"/>
      <c r="C18" s="30" t="s">
        <v>443</v>
      </c>
      <c r="D18" s="42" t="s">
        <v>33</v>
      </c>
      <c r="E18" s="30" t="s">
        <v>157</v>
      </c>
      <c r="F18" s="45" t="s">
        <v>61</v>
      </c>
    </row>
    <row r="19" spans="1:6" ht="20.100000000000001" customHeight="1" x14ac:dyDescent="0.15">
      <c r="A19" s="129"/>
      <c r="B19" s="132"/>
      <c r="C19" s="30" t="s">
        <v>444</v>
      </c>
      <c r="D19" s="42" t="s">
        <v>5</v>
      </c>
      <c r="E19" s="30" t="s">
        <v>159</v>
      </c>
      <c r="F19" s="45" t="s">
        <v>27</v>
      </c>
    </row>
    <row r="20" spans="1:6" ht="20.100000000000001" customHeight="1" x14ac:dyDescent="0.15">
      <c r="A20" s="129"/>
      <c r="B20" s="132"/>
      <c r="C20" s="30" t="s">
        <v>445</v>
      </c>
      <c r="D20" s="42" t="s">
        <v>55</v>
      </c>
      <c r="E20" s="30" t="s">
        <v>446</v>
      </c>
      <c r="F20" s="45" t="s">
        <v>61</v>
      </c>
    </row>
    <row r="21" spans="1:6" ht="20.100000000000001" customHeight="1" thickBot="1" x14ac:dyDescent="0.2">
      <c r="A21" s="129"/>
      <c r="B21" s="133"/>
      <c r="C21" s="35" t="s">
        <v>447</v>
      </c>
      <c r="D21" s="43" t="s">
        <v>33</v>
      </c>
      <c r="E21" s="81"/>
      <c r="F21" s="82"/>
    </row>
    <row r="22" spans="1:6" ht="20.100000000000001" customHeight="1" x14ac:dyDescent="0.15">
      <c r="A22" s="129"/>
      <c r="B22" s="131">
        <v>3</v>
      </c>
      <c r="C22" s="27" t="s">
        <v>165</v>
      </c>
      <c r="D22" s="41" t="s">
        <v>62</v>
      </c>
      <c r="E22" s="27" t="s">
        <v>448</v>
      </c>
      <c r="F22" s="44" t="s">
        <v>7</v>
      </c>
    </row>
    <row r="23" spans="1:6" ht="20.100000000000001" customHeight="1" x14ac:dyDescent="0.15">
      <c r="A23" s="129"/>
      <c r="B23" s="132"/>
      <c r="C23" s="30" t="s">
        <v>449</v>
      </c>
      <c r="D23" s="42" t="s">
        <v>450</v>
      </c>
      <c r="E23" s="30" t="s">
        <v>451</v>
      </c>
      <c r="F23" s="45" t="s">
        <v>3</v>
      </c>
    </row>
    <row r="24" spans="1:6" ht="20.100000000000001" customHeight="1" x14ac:dyDescent="0.15">
      <c r="A24" s="129"/>
      <c r="B24" s="132"/>
      <c r="C24" s="30" t="s">
        <v>452</v>
      </c>
      <c r="D24" s="42" t="s">
        <v>211</v>
      </c>
      <c r="E24" s="30" t="s">
        <v>453</v>
      </c>
      <c r="F24" s="45" t="s">
        <v>1</v>
      </c>
    </row>
    <row r="25" spans="1:6" ht="20.100000000000001" customHeight="1" x14ac:dyDescent="0.15">
      <c r="A25" s="129"/>
      <c r="B25" s="132"/>
      <c r="C25" s="30" t="s">
        <v>454</v>
      </c>
      <c r="D25" s="42" t="s">
        <v>62</v>
      </c>
      <c r="E25" s="30" t="s">
        <v>161</v>
      </c>
      <c r="F25" s="45" t="s">
        <v>7</v>
      </c>
    </row>
    <row r="26" spans="1:6" ht="20.100000000000001" customHeight="1" x14ac:dyDescent="0.15">
      <c r="A26" s="129"/>
      <c r="B26" s="132"/>
      <c r="C26" s="30" t="s">
        <v>455</v>
      </c>
      <c r="D26" s="42" t="s">
        <v>60</v>
      </c>
      <c r="E26" s="30" t="s">
        <v>456</v>
      </c>
      <c r="F26" s="45" t="s">
        <v>3</v>
      </c>
    </row>
    <row r="27" spans="1:6" ht="20.100000000000001" customHeight="1" x14ac:dyDescent="0.15">
      <c r="A27" s="129"/>
      <c r="B27" s="132"/>
      <c r="C27" s="30" t="s">
        <v>152</v>
      </c>
      <c r="D27" s="42" t="s">
        <v>62</v>
      </c>
      <c r="E27" s="30" t="s">
        <v>457</v>
      </c>
      <c r="F27" s="45" t="s">
        <v>1</v>
      </c>
    </row>
    <row r="28" spans="1:6" ht="20.100000000000001" customHeight="1" x14ac:dyDescent="0.15">
      <c r="A28" s="129"/>
      <c r="B28" s="132"/>
      <c r="C28" s="30" t="s">
        <v>458</v>
      </c>
      <c r="D28" s="42" t="s">
        <v>211</v>
      </c>
      <c r="E28" s="30" t="s">
        <v>459</v>
      </c>
      <c r="F28" s="45" t="s">
        <v>3</v>
      </c>
    </row>
    <row r="29" spans="1:6" ht="20.100000000000001" customHeight="1" x14ac:dyDescent="0.15">
      <c r="A29" s="129"/>
      <c r="B29" s="132"/>
      <c r="C29" s="30" t="s">
        <v>154</v>
      </c>
      <c r="D29" s="42" t="s">
        <v>62</v>
      </c>
      <c r="E29" s="30" t="s">
        <v>460</v>
      </c>
      <c r="F29" s="45" t="s">
        <v>7</v>
      </c>
    </row>
    <row r="30" spans="1:6" ht="20.100000000000001" customHeight="1" x14ac:dyDescent="0.15">
      <c r="A30" s="129"/>
      <c r="B30" s="132"/>
      <c r="C30" s="30" t="s">
        <v>461</v>
      </c>
      <c r="D30" s="42" t="s">
        <v>60</v>
      </c>
      <c r="E30" s="30" t="s">
        <v>462</v>
      </c>
      <c r="F30" s="45" t="s">
        <v>3</v>
      </c>
    </row>
    <row r="31" spans="1:6" ht="20.100000000000001" customHeight="1" thickBot="1" x14ac:dyDescent="0.2">
      <c r="A31" s="129"/>
      <c r="B31" s="133"/>
      <c r="C31" s="35" t="s">
        <v>463</v>
      </c>
      <c r="D31" s="43" t="s">
        <v>62</v>
      </c>
      <c r="E31" s="35" t="s">
        <v>464</v>
      </c>
      <c r="F31" s="61" t="s">
        <v>1</v>
      </c>
    </row>
    <row r="32" spans="1:6" ht="20.100000000000001" customHeight="1" x14ac:dyDescent="0.15">
      <c r="A32" s="129"/>
      <c r="B32" s="131">
        <v>4</v>
      </c>
      <c r="C32" s="27" t="s">
        <v>465</v>
      </c>
      <c r="D32" s="41" t="s">
        <v>18</v>
      </c>
      <c r="E32" s="27" t="s">
        <v>466</v>
      </c>
      <c r="F32" s="44" t="s">
        <v>36</v>
      </c>
    </row>
    <row r="33" spans="1:6" ht="20.100000000000001" customHeight="1" x14ac:dyDescent="0.15">
      <c r="A33" s="129"/>
      <c r="B33" s="132"/>
      <c r="C33" s="30" t="s">
        <v>467</v>
      </c>
      <c r="D33" s="42" t="s">
        <v>3</v>
      </c>
      <c r="E33" s="30" t="s">
        <v>468</v>
      </c>
      <c r="F33" s="45" t="s">
        <v>3</v>
      </c>
    </row>
    <row r="34" spans="1:6" ht="20.100000000000001" customHeight="1" x14ac:dyDescent="0.15">
      <c r="A34" s="129"/>
      <c r="B34" s="132"/>
      <c r="C34" s="30" t="s">
        <v>469</v>
      </c>
      <c r="D34" s="42" t="s">
        <v>3</v>
      </c>
      <c r="E34" s="30" t="s">
        <v>470</v>
      </c>
      <c r="F34" s="45" t="s">
        <v>3</v>
      </c>
    </row>
    <row r="35" spans="1:6" ht="20.100000000000001" customHeight="1" x14ac:dyDescent="0.15">
      <c r="A35" s="129"/>
      <c r="B35" s="132"/>
      <c r="C35" s="30" t="s">
        <v>169</v>
      </c>
      <c r="D35" s="42" t="s">
        <v>16</v>
      </c>
      <c r="E35" s="30" t="s">
        <v>177</v>
      </c>
      <c r="F35" s="45" t="s">
        <v>178</v>
      </c>
    </row>
    <row r="36" spans="1:6" ht="20.100000000000001" customHeight="1" x14ac:dyDescent="0.15">
      <c r="A36" s="129"/>
      <c r="B36" s="132"/>
      <c r="C36" s="30" t="s">
        <v>471</v>
      </c>
      <c r="D36" s="42" t="s">
        <v>18</v>
      </c>
      <c r="E36" s="30" t="s">
        <v>168</v>
      </c>
      <c r="F36" s="45" t="s">
        <v>17</v>
      </c>
    </row>
    <row r="37" spans="1:6" ht="20.100000000000001" customHeight="1" x14ac:dyDescent="0.15">
      <c r="A37" s="129"/>
      <c r="B37" s="132"/>
      <c r="C37" s="30" t="s">
        <v>472</v>
      </c>
      <c r="D37" s="42" t="s">
        <v>3</v>
      </c>
      <c r="E37" s="30" t="s">
        <v>473</v>
      </c>
      <c r="F37" s="45" t="s">
        <v>36</v>
      </c>
    </row>
    <row r="38" spans="1:6" ht="20.100000000000001" customHeight="1" x14ac:dyDescent="0.15">
      <c r="A38" s="129"/>
      <c r="B38" s="132"/>
      <c r="C38" s="30" t="s">
        <v>474</v>
      </c>
      <c r="D38" s="42" t="s">
        <v>176</v>
      </c>
      <c r="E38" s="30" t="s">
        <v>475</v>
      </c>
      <c r="F38" s="45" t="s">
        <v>3</v>
      </c>
    </row>
    <row r="39" spans="1:6" ht="20.100000000000001" customHeight="1" x14ac:dyDescent="0.15">
      <c r="A39" s="129"/>
      <c r="B39" s="132"/>
      <c r="C39" s="30" t="s">
        <v>476</v>
      </c>
      <c r="D39" s="42" t="s">
        <v>3</v>
      </c>
      <c r="E39" s="30" t="s">
        <v>173</v>
      </c>
      <c r="F39" s="45" t="s">
        <v>29</v>
      </c>
    </row>
    <row r="40" spans="1:6" ht="20.100000000000001" customHeight="1" thickBot="1" x14ac:dyDescent="0.2">
      <c r="A40" s="129"/>
      <c r="B40" s="133"/>
      <c r="C40" s="35" t="s">
        <v>477</v>
      </c>
      <c r="D40" s="43" t="s">
        <v>3</v>
      </c>
      <c r="E40" s="35" t="s">
        <v>478</v>
      </c>
      <c r="F40" s="61" t="s">
        <v>36</v>
      </c>
    </row>
    <row r="41" spans="1:6" ht="20.100000000000001" customHeight="1" x14ac:dyDescent="0.15">
      <c r="A41" s="129"/>
      <c r="B41" s="131">
        <v>5</v>
      </c>
      <c r="C41" s="27" t="s">
        <v>479</v>
      </c>
      <c r="D41" s="41" t="s">
        <v>18</v>
      </c>
      <c r="E41" s="27" t="s">
        <v>480</v>
      </c>
      <c r="F41" s="44" t="s">
        <v>36</v>
      </c>
    </row>
    <row r="42" spans="1:6" ht="20.100000000000001" customHeight="1" x14ac:dyDescent="0.15">
      <c r="A42" s="129"/>
      <c r="B42" s="132"/>
      <c r="C42" s="30" t="s">
        <v>481</v>
      </c>
      <c r="D42" s="42" t="s">
        <v>37</v>
      </c>
      <c r="E42" s="30" t="s">
        <v>482</v>
      </c>
      <c r="F42" s="45" t="s">
        <v>3</v>
      </c>
    </row>
    <row r="43" spans="1:6" ht="20.100000000000001" customHeight="1" x14ac:dyDescent="0.15">
      <c r="A43" s="129"/>
      <c r="B43" s="132"/>
      <c r="C43" s="30" t="s">
        <v>483</v>
      </c>
      <c r="D43" s="42" t="s">
        <v>18</v>
      </c>
      <c r="E43" s="30" t="s">
        <v>174</v>
      </c>
      <c r="F43" s="45" t="s">
        <v>38</v>
      </c>
    </row>
    <row r="44" spans="1:6" ht="20.100000000000001" customHeight="1" x14ac:dyDescent="0.15">
      <c r="A44" s="129"/>
      <c r="B44" s="132"/>
      <c r="C44" s="30" t="s">
        <v>484</v>
      </c>
      <c r="D44" s="42" t="s">
        <v>37</v>
      </c>
      <c r="E44" s="30" t="s">
        <v>485</v>
      </c>
      <c r="F44" s="45" t="s">
        <v>10</v>
      </c>
    </row>
    <row r="45" spans="1:6" ht="20.100000000000001" customHeight="1" x14ac:dyDescent="0.15">
      <c r="A45" s="129"/>
      <c r="B45" s="132"/>
      <c r="C45" s="30" t="s">
        <v>486</v>
      </c>
      <c r="D45" s="42" t="s">
        <v>18</v>
      </c>
      <c r="E45" s="30" t="s">
        <v>487</v>
      </c>
      <c r="F45" s="45" t="s">
        <v>36</v>
      </c>
    </row>
    <row r="46" spans="1:6" ht="20.100000000000001" customHeight="1" x14ac:dyDescent="0.15">
      <c r="A46" s="129"/>
      <c r="B46" s="132"/>
      <c r="C46" s="30" t="s">
        <v>488</v>
      </c>
      <c r="D46" s="42" t="s">
        <v>37</v>
      </c>
      <c r="E46" s="30" t="s">
        <v>489</v>
      </c>
      <c r="F46" s="45" t="s">
        <v>3</v>
      </c>
    </row>
    <row r="47" spans="1:6" ht="20.100000000000001" customHeight="1" x14ac:dyDescent="0.15">
      <c r="A47" s="129"/>
      <c r="B47" s="132"/>
      <c r="C47" s="30" t="s">
        <v>490</v>
      </c>
      <c r="D47" s="42" t="s">
        <v>30</v>
      </c>
      <c r="E47" s="30" t="s">
        <v>491</v>
      </c>
      <c r="F47" s="45" t="s">
        <v>3</v>
      </c>
    </row>
    <row r="48" spans="1:6" ht="20.100000000000001" customHeight="1" x14ac:dyDescent="0.15">
      <c r="A48" s="129"/>
      <c r="B48" s="132"/>
      <c r="C48" s="30" t="s">
        <v>492</v>
      </c>
      <c r="D48" s="42" t="s">
        <v>18</v>
      </c>
      <c r="E48" s="30" t="s">
        <v>493</v>
      </c>
      <c r="F48" s="45" t="s">
        <v>21</v>
      </c>
    </row>
    <row r="49" spans="1:6" ht="20.100000000000001" customHeight="1" x14ac:dyDescent="0.15">
      <c r="A49" s="129"/>
      <c r="B49" s="132"/>
      <c r="C49" s="30" t="s">
        <v>494</v>
      </c>
      <c r="D49" s="42" t="s">
        <v>37</v>
      </c>
      <c r="E49" s="30" t="s">
        <v>495</v>
      </c>
      <c r="F49" s="45" t="s">
        <v>36</v>
      </c>
    </row>
    <row r="50" spans="1:6" ht="20.100000000000001" customHeight="1" thickBot="1" x14ac:dyDescent="0.2">
      <c r="A50" s="129"/>
      <c r="B50" s="133"/>
      <c r="C50" s="35" t="s">
        <v>496</v>
      </c>
      <c r="D50" s="43" t="s">
        <v>18</v>
      </c>
      <c r="E50" s="35" t="s">
        <v>497</v>
      </c>
      <c r="F50" s="61" t="s">
        <v>3</v>
      </c>
    </row>
    <row r="51" spans="1:6" ht="20.100000000000001" customHeight="1" x14ac:dyDescent="0.15">
      <c r="A51" s="129"/>
      <c r="B51" s="131">
        <v>6</v>
      </c>
      <c r="C51" s="27" t="s">
        <v>498</v>
      </c>
      <c r="D51" s="41" t="s">
        <v>14</v>
      </c>
      <c r="E51" s="27" t="s">
        <v>499</v>
      </c>
      <c r="F51" s="44" t="s">
        <v>19</v>
      </c>
    </row>
    <row r="52" spans="1:6" ht="20.100000000000001" customHeight="1" x14ac:dyDescent="0.15">
      <c r="A52" s="129"/>
      <c r="B52" s="132"/>
      <c r="C52" s="30" t="s">
        <v>500</v>
      </c>
      <c r="D52" s="42" t="s">
        <v>3</v>
      </c>
      <c r="E52" s="30" t="s">
        <v>501</v>
      </c>
      <c r="F52" s="45" t="s">
        <v>502</v>
      </c>
    </row>
    <row r="53" spans="1:6" ht="20.100000000000001" customHeight="1" x14ac:dyDescent="0.15">
      <c r="A53" s="129"/>
      <c r="B53" s="132"/>
      <c r="C53" s="30" t="s">
        <v>503</v>
      </c>
      <c r="D53" s="42" t="s">
        <v>20</v>
      </c>
      <c r="E53" s="30" t="s">
        <v>504</v>
      </c>
      <c r="F53" s="45" t="s">
        <v>19</v>
      </c>
    </row>
    <row r="54" spans="1:6" ht="20.100000000000001" customHeight="1" x14ac:dyDescent="0.15">
      <c r="A54" s="129"/>
      <c r="B54" s="132"/>
      <c r="C54" s="30" t="s">
        <v>505</v>
      </c>
      <c r="D54" s="42" t="s">
        <v>14</v>
      </c>
      <c r="E54" s="30" t="s">
        <v>506</v>
      </c>
      <c r="F54" s="45" t="s">
        <v>75</v>
      </c>
    </row>
    <row r="55" spans="1:6" ht="20.100000000000001" customHeight="1" x14ac:dyDescent="0.15">
      <c r="A55" s="129"/>
      <c r="B55" s="132"/>
      <c r="C55" s="30" t="s">
        <v>507</v>
      </c>
      <c r="D55" s="42" t="s">
        <v>3</v>
      </c>
      <c r="E55" s="30" t="s">
        <v>508</v>
      </c>
      <c r="F55" s="45" t="s">
        <v>35</v>
      </c>
    </row>
    <row r="56" spans="1:6" ht="20.100000000000001" customHeight="1" x14ac:dyDescent="0.15">
      <c r="A56" s="129"/>
      <c r="B56" s="132"/>
      <c r="C56" s="30" t="s">
        <v>509</v>
      </c>
      <c r="D56" s="42" t="s">
        <v>20</v>
      </c>
      <c r="E56" s="30" t="s">
        <v>170</v>
      </c>
      <c r="F56" s="45" t="s">
        <v>171</v>
      </c>
    </row>
    <row r="57" spans="1:6" ht="20.100000000000001" customHeight="1" x14ac:dyDescent="0.15">
      <c r="A57" s="129"/>
      <c r="B57" s="132"/>
      <c r="C57" s="30" t="s">
        <v>510</v>
      </c>
      <c r="D57" s="42" t="s">
        <v>3</v>
      </c>
      <c r="E57" s="30" t="s">
        <v>511</v>
      </c>
      <c r="F57" s="45" t="s">
        <v>19</v>
      </c>
    </row>
    <row r="58" spans="1:6" ht="20.100000000000001" customHeight="1" x14ac:dyDescent="0.15">
      <c r="A58" s="129"/>
      <c r="B58" s="132"/>
      <c r="C58" s="30" t="s">
        <v>512</v>
      </c>
      <c r="D58" s="42" t="s">
        <v>14</v>
      </c>
      <c r="E58" s="30" t="s">
        <v>513</v>
      </c>
      <c r="F58" s="45" t="s">
        <v>35</v>
      </c>
    </row>
    <row r="59" spans="1:6" ht="20.100000000000001" customHeight="1" x14ac:dyDescent="0.15">
      <c r="A59" s="129"/>
      <c r="B59" s="132"/>
      <c r="C59" s="30" t="s">
        <v>514</v>
      </c>
      <c r="D59" s="42" t="s">
        <v>3</v>
      </c>
      <c r="E59" s="30" t="s">
        <v>515</v>
      </c>
      <c r="F59" s="45" t="s">
        <v>19</v>
      </c>
    </row>
    <row r="60" spans="1:6" ht="20.100000000000001" customHeight="1" thickBot="1" x14ac:dyDescent="0.2">
      <c r="A60" s="129"/>
      <c r="B60" s="133"/>
      <c r="C60" s="35" t="s">
        <v>516</v>
      </c>
      <c r="D60" s="43" t="s">
        <v>20</v>
      </c>
      <c r="E60" s="81"/>
      <c r="F60" s="82"/>
    </row>
    <row r="61" spans="1:6" ht="20.100000000000001" customHeight="1" x14ac:dyDescent="0.15">
      <c r="A61" s="129"/>
      <c r="B61" s="131">
        <v>7</v>
      </c>
      <c r="C61" s="27" t="s">
        <v>517</v>
      </c>
      <c r="D61" s="41" t="s">
        <v>10</v>
      </c>
      <c r="E61" s="27" t="s">
        <v>518</v>
      </c>
      <c r="F61" s="44" t="s">
        <v>29</v>
      </c>
    </row>
    <row r="62" spans="1:6" ht="20.100000000000001" customHeight="1" x14ac:dyDescent="0.15">
      <c r="A62" s="129"/>
      <c r="B62" s="132"/>
      <c r="C62" s="30" t="s">
        <v>519</v>
      </c>
      <c r="D62" s="42" t="s">
        <v>13</v>
      </c>
      <c r="E62" s="30" t="s">
        <v>182</v>
      </c>
      <c r="F62" s="45" t="s">
        <v>183</v>
      </c>
    </row>
    <row r="63" spans="1:6" ht="20.100000000000001" customHeight="1" thickBot="1" x14ac:dyDescent="0.2">
      <c r="A63" s="130"/>
      <c r="B63" s="133"/>
      <c r="C63" s="35" t="s">
        <v>520</v>
      </c>
      <c r="D63" s="43" t="s">
        <v>10</v>
      </c>
      <c r="E63" s="35" t="s">
        <v>521</v>
      </c>
      <c r="F63" s="61" t="s">
        <v>70</v>
      </c>
    </row>
    <row r="64" spans="1:6" ht="20.100000000000001" customHeight="1" x14ac:dyDescent="0.15">
      <c r="A64" s="128" t="s">
        <v>31</v>
      </c>
      <c r="B64" s="131">
        <v>1</v>
      </c>
      <c r="C64" s="27" t="s">
        <v>194</v>
      </c>
      <c r="D64" s="41" t="s">
        <v>187</v>
      </c>
      <c r="E64" s="27" t="s">
        <v>522</v>
      </c>
      <c r="F64" s="44" t="s">
        <v>2</v>
      </c>
    </row>
    <row r="65" spans="1:6" ht="20.100000000000001" customHeight="1" x14ac:dyDescent="0.15">
      <c r="A65" s="129"/>
      <c r="B65" s="132"/>
      <c r="C65" s="30" t="s">
        <v>523</v>
      </c>
      <c r="D65" s="42" t="s">
        <v>35</v>
      </c>
      <c r="E65" s="30" t="s">
        <v>193</v>
      </c>
      <c r="F65" s="45" t="s">
        <v>32</v>
      </c>
    </row>
    <row r="66" spans="1:6" ht="20.100000000000001" customHeight="1" x14ac:dyDescent="0.15">
      <c r="A66" s="129"/>
      <c r="B66" s="132"/>
      <c r="C66" s="30" t="s">
        <v>186</v>
      </c>
      <c r="D66" s="42" t="s">
        <v>187</v>
      </c>
      <c r="E66" s="30" t="s">
        <v>196</v>
      </c>
      <c r="F66" s="45" t="s">
        <v>66</v>
      </c>
    </row>
    <row r="67" spans="1:6" ht="20.100000000000001" customHeight="1" x14ac:dyDescent="0.15">
      <c r="A67" s="129"/>
      <c r="B67" s="132"/>
      <c r="C67" s="30" t="s">
        <v>207</v>
      </c>
      <c r="D67" s="42" t="s">
        <v>62</v>
      </c>
      <c r="E67" s="30" t="s">
        <v>222</v>
      </c>
      <c r="F67" s="45" t="s">
        <v>34</v>
      </c>
    </row>
    <row r="68" spans="1:6" ht="20.100000000000001" customHeight="1" x14ac:dyDescent="0.15">
      <c r="A68" s="129"/>
      <c r="B68" s="132"/>
      <c r="C68" s="30" t="s">
        <v>205</v>
      </c>
      <c r="D68" s="42" t="s">
        <v>153</v>
      </c>
      <c r="E68" s="30" t="s">
        <v>160</v>
      </c>
      <c r="F68" s="45" t="s">
        <v>61</v>
      </c>
    </row>
    <row r="69" spans="1:6" ht="20.100000000000001" customHeight="1" x14ac:dyDescent="0.15">
      <c r="A69" s="129"/>
      <c r="B69" s="132"/>
      <c r="C69" s="30" t="s">
        <v>225</v>
      </c>
      <c r="D69" s="42" t="s">
        <v>62</v>
      </c>
      <c r="E69" s="30" t="s">
        <v>23</v>
      </c>
      <c r="F69" s="45" t="s">
        <v>34</v>
      </c>
    </row>
    <row r="70" spans="1:6" ht="20.100000000000001" customHeight="1" x14ac:dyDescent="0.15">
      <c r="A70" s="129"/>
      <c r="B70" s="132"/>
      <c r="C70" s="30" t="s">
        <v>245</v>
      </c>
      <c r="D70" s="42" t="s">
        <v>153</v>
      </c>
      <c r="E70" s="30" t="s">
        <v>156</v>
      </c>
      <c r="F70" s="45" t="s">
        <v>32</v>
      </c>
    </row>
    <row r="71" spans="1:6" ht="20.100000000000001" customHeight="1" x14ac:dyDescent="0.15">
      <c r="A71" s="129"/>
      <c r="B71" s="132"/>
      <c r="C71" s="30" t="s">
        <v>524</v>
      </c>
      <c r="D71" s="42" t="s">
        <v>187</v>
      </c>
      <c r="E71" s="30" t="s">
        <v>208</v>
      </c>
      <c r="F71" s="45" t="s">
        <v>39</v>
      </c>
    </row>
    <row r="72" spans="1:6" ht="20.100000000000001" customHeight="1" x14ac:dyDescent="0.15">
      <c r="A72" s="129"/>
      <c r="B72" s="132"/>
      <c r="C72" s="30" t="s">
        <v>525</v>
      </c>
      <c r="D72" s="42" t="s">
        <v>62</v>
      </c>
      <c r="E72" s="30" t="s">
        <v>189</v>
      </c>
      <c r="F72" s="45" t="s">
        <v>2</v>
      </c>
    </row>
    <row r="73" spans="1:6" ht="20.100000000000001" customHeight="1" x14ac:dyDescent="0.15">
      <c r="A73" s="129"/>
      <c r="B73" s="132"/>
      <c r="C73" s="30" t="s">
        <v>158</v>
      </c>
      <c r="D73" s="42" t="s">
        <v>55</v>
      </c>
      <c r="E73" s="30" t="s">
        <v>190</v>
      </c>
      <c r="F73" s="45" t="s">
        <v>32</v>
      </c>
    </row>
    <row r="74" spans="1:6" ht="20.100000000000001" customHeight="1" x14ac:dyDescent="0.15">
      <c r="A74" s="129"/>
      <c r="B74" s="132"/>
      <c r="C74" s="30" t="s">
        <v>218</v>
      </c>
      <c r="D74" s="42" t="s">
        <v>11</v>
      </c>
      <c r="E74" s="30" t="s">
        <v>212</v>
      </c>
      <c r="F74" s="45" t="s">
        <v>34</v>
      </c>
    </row>
    <row r="75" spans="1:6" ht="20.100000000000001" customHeight="1" x14ac:dyDescent="0.15">
      <c r="A75" s="129"/>
      <c r="B75" s="132"/>
      <c r="C75" s="30" t="s">
        <v>162</v>
      </c>
      <c r="D75" s="42" t="s">
        <v>62</v>
      </c>
      <c r="E75" s="30" t="s">
        <v>201</v>
      </c>
      <c r="F75" s="45" t="s">
        <v>32</v>
      </c>
    </row>
    <row r="76" spans="1:6" ht="20.100000000000001" customHeight="1" x14ac:dyDescent="0.15">
      <c r="A76" s="129"/>
      <c r="B76" s="132"/>
      <c r="C76" s="30" t="s">
        <v>200</v>
      </c>
      <c r="D76" s="42" t="s">
        <v>187</v>
      </c>
      <c r="E76" s="30" t="s">
        <v>226</v>
      </c>
      <c r="F76" s="45" t="s">
        <v>34</v>
      </c>
    </row>
    <row r="77" spans="1:6" ht="20.100000000000001" customHeight="1" thickBot="1" x14ac:dyDescent="0.2">
      <c r="A77" s="129"/>
      <c r="B77" s="133"/>
      <c r="C77" s="35" t="s">
        <v>203</v>
      </c>
      <c r="D77" s="43" t="s">
        <v>62</v>
      </c>
      <c r="E77" s="35" t="s">
        <v>197</v>
      </c>
      <c r="F77" s="61" t="s">
        <v>32</v>
      </c>
    </row>
    <row r="78" spans="1:6" ht="20.100000000000001" customHeight="1" x14ac:dyDescent="0.15">
      <c r="A78" s="129"/>
      <c r="B78" s="131">
        <v>2</v>
      </c>
      <c r="C78" s="27" t="s">
        <v>526</v>
      </c>
      <c r="D78" s="41" t="s">
        <v>527</v>
      </c>
      <c r="E78" s="27" t="s">
        <v>202</v>
      </c>
      <c r="F78" s="44" t="s">
        <v>54</v>
      </c>
    </row>
    <row r="79" spans="1:6" ht="20.100000000000001" customHeight="1" x14ac:dyDescent="0.15">
      <c r="A79" s="129"/>
      <c r="B79" s="132"/>
      <c r="C79" s="30" t="s">
        <v>185</v>
      </c>
      <c r="D79" s="42" t="s">
        <v>33</v>
      </c>
      <c r="E79" s="30" t="s">
        <v>4</v>
      </c>
      <c r="F79" s="45" t="s">
        <v>1</v>
      </c>
    </row>
    <row r="80" spans="1:6" ht="20.100000000000001" customHeight="1" x14ac:dyDescent="0.15">
      <c r="A80" s="129"/>
      <c r="B80" s="132"/>
      <c r="C80" s="30" t="s">
        <v>221</v>
      </c>
      <c r="D80" s="42" t="s">
        <v>10</v>
      </c>
      <c r="E80" s="30" t="s">
        <v>220</v>
      </c>
      <c r="F80" s="45" t="s">
        <v>62</v>
      </c>
    </row>
    <row r="81" spans="1:6" ht="20.100000000000001" customHeight="1" x14ac:dyDescent="0.15">
      <c r="A81" s="129"/>
      <c r="B81" s="132"/>
      <c r="C81" s="30" t="s">
        <v>199</v>
      </c>
      <c r="D81" s="42" t="s">
        <v>7</v>
      </c>
      <c r="E81" s="30" t="s">
        <v>216</v>
      </c>
      <c r="F81" s="45" t="s">
        <v>1</v>
      </c>
    </row>
    <row r="82" spans="1:6" ht="20.100000000000001" customHeight="1" x14ac:dyDescent="0.15">
      <c r="A82" s="129"/>
      <c r="B82" s="132"/>
      <c r="C82" s="30" t="s">
        <v>204</v>
      </c>
      <c r="D82" s="42" t="s">
        <v>68</v>
      </c>
      <c r="E82" s="30" t="s">
        <v>246</v>
      </c>
      <c r="F82" s="45" t="s">
        <v>14</v>
      </c>
    </row>
    <row r="83" spans="1:6" ht="20.100000000000001" customHeight="1" x14ac:dyDescent="0.15">
      <c r="A83" s="129"/>
      <c r="B83" s="132"/>
      <c r="C83" s="30" t="s">
        <v>223</v>
      </c>
      <c r="D83" s="42" t="s">
        <v>5</v>
      </c>
      <c r="E83" s="30" t="s">
        <v>192</v>
      </c>
      <c r="F83" s="45" t="s">
        <v>54</v>
      </c>
    </row>
    <row r="84" spans="1:6" ht="20.100000000000001" customHeight="1" x14ac:dyDescent="0.15">
      <c r="A84" s="129"/>
      <c r="B84" s="132"/>
      <c r="C84" s="30" t="s">
        <v>217</v>
      </c>
      <c r="D84" s="42" t="s">
        <v>7</v>
      </c>
      <c r="E84" s="30" t="s">
        <v>259</v>
      </c>
      <c r="F84" s="45" t="s">
        <v>37</v>
      </c>
    </row>
    <row r="85" spans="1:6" ht="20.100000000000001" customHeight="1" x14ac:dyDescent="0.15">
      <c r="A85" s="129"/>
      <c r="B85" s="132"/>
      <c r="C85" s="30" t="s">
        <v>188</v>
      </c>
      <c r="D85" s="42" t="s">
        <v>33</v>
      </c>
      <c r="E85" s="30" t="s">
        <v>213</v>
      </c>
      <c r="F85" s="45" t="s">
        <v>62</v>
      </c>
    </row>
    <row r="86" spans="1:6" ht="20.100000000000001" customHeight="1" x14ac:dyDescent="0.15">
      <c r="A86" s="129"/>
      <c r="B86" s="132"/>
      <c r="C86" s="30" t="s">
        <v>214</v>
      </c>
      <c r="D86" s="42" t="s">
        <v>7</v>
      </c>
      <c r="E86" s="30" t="s">
        <v>164</v>
      </c>
      <c r="F86" s="45" t="s">
        <v>1</v>
      </c>
    </row>
    <row r="87" spans="1:6" ht="20.100000000000001" customHeight="1" x14ac:dyDescent="0.15">
      <c r="A87" s="129"/>
      <c r="B87" s="132"/>
      <c r="C87" s="30" t="s">
        <v>215</v>
      </c>
      <c r="D87" s="42" t="s">
        <v>5</v>
      </c>
      <c r="E87" s="30" t="s">
        <v>210</v>
      </c>
      <c r="F87" s="45" t="s">
        <v>27</v>
      </c>
    </row>
    <row r="88" spans="1:6" ht="20.100000000000001" customHeight="1" x14ac:dyDescent="0.15">
      <c r="A88" s="129"/>
      <c r="B88" s="132"/>
      <c r="C88" s="30" t="s">
        <v>195</v>
      </c>
      <c r="D88" s="42" t="s">
        <v>7</v>
      </c>
      <c r="E88" s="30" t="s">
        <v>198</v>
      </c>
      <c r="F88" s="45" t="s">
        <v>62</v>
      </c>
    </row>
    <row r="89" spans="1:6" ht="20.100000000000001" customHeight="1" x14ac:dyDescent="0.15">
      <c r="A89" s="129"/>
      <c r="B89" s="132"/>
      <c r="C89" s="30" t="s">
        <v>227</v>
      </c>
      <c r="D89" s="42" t="s">
        <v>5</v>
      </c>
      <c r="E89" s="30" t="s">
        <v>528</v>
      </c>
      <c r="F89" s="45" t="s">
        <v>1</v>
      </c>
    </row>
    <row r="90" spans="1:6" ht="20.100000000000001" customHeight="1" x14ac:dyDescent="0.15">
      <c r="A90" s="129"/>
      <c r="B90" s="132"/>
      <c r="C90" s="30" t="s">
        <v>224</v>
      </c>
      <c r="D90" s="42" t="s">
        <v>7</v>
      </c>
      <c r="E90" s="30" t="s">
        <v>209</v>
      </c>
      <c r="F90" s="45" t="s">
        <v>62</v>
      </c>
    </row>
    <row r="91" spans="1:6" ht="20.100000000000001" customHeight="1" thickBot="1" x14ac:dyDescent="0.2">
      <c r="A91" s="129"/>
      <c r="B91" s="133"/>
      <c r="C91" s="35" t="s">
        <v>219</v>
      </c>
      <c r="D91" s="43" t="s">
        <v>5</v>
      </c>
      <c r="E91" s="81"/>
      <c r="F91" s="82"/>
    </row>
    <row r="92" spans="1:6" ht="20.100000000000001" customHeight="1" x14ac:dyDescent="0.15">
      <c r="A92" s="129"/>
      <c r="B92" s="131">
        <v>3</v>
      </c>
      <c r="C92" s="27" t="s">
        <v>529</v>
      </c>
      <c r="D92" s="41" t="s">
        <v>17</v>
      </c>
      <c r="E92" s="27" t="s">
        <v>263</v>
      </c>
      <c r="F92" s="44" t="s">
        <v>19</v>
      </c>
    </row>
    <row r="93" spans="1:6" ht="20.100000000000001" customHeight="1" x14ac:dyDescent="0.15">
      <c r="A93" s="129"/>
      <c r="B93" s="132"/>
      <c r="C93" s="30" t="s">
        <v>244</v>
      </c>
      <c r="D93" s="42" t="s">
        <v>39</v>
      </c>
      <c r="E93" s="30" t="s">
        <v>243</v>
      </c>
      <c r="F93" s="45" t="s">
        <v>38</v>
      </c>
    </row>
    <row r="94" spans="1:6" ht="20.100000000000001" customHeight="1" x14ac:dyDescent="0.15">
      <c r="A94" s="129"/>
      <c r="B94" s="132"/>
      <c r="C94" s="30" t="s">
        <v>249</v>
      </c>
      <c r="D94" s="42" t="s">
        <v>3</v>
      </c>
      <c r="E94" s="30" t="s">
        <v>530</v>
      </c>
      <c r="F94" s="45" t="s">
        <v>35</v>
      </c>
    </row>
    <row r="95" spans="1:6" ht="20.100000000000001" customHeight="1" x14ac:dyDescent="0.15">
      <c r="A95" s="129"/>
      <c r="B95" s="132"/>
      <c r="C95" s="30" t="s">
        <v>240</v>
      </c>
      <c r="D95" s="42" t="s">
        <v>3</v>
      </c>
      <c r="E95" s="30" t="s">
        <v>175</v>
      </c>
      <c r="F95" s="45" t="s">
        <v>176</v>
      </c>
    </row>
    <row r="96" spans="1:6" ht="20.100000000000001" customHeight="1" x14ac:dyDescent="0.15">
      <c r="A96" s="129"/>
      <c r="B96" s="132"/>
      <c r="C96" s="30" t="s">
        <v>531</v>
      </c>
      <c r="D96" s="42" t="s">
        <v>16</v>
      </c>
      <c r="E96" s="30" t="s">
        <v>267</v>
      </c>
      <c r="F96" s="45" t="s">
        <v>75</v>
      </c>
    </row>
    <row r="97" spans="1:6" ht="20.100000000000001" customHeight="1" x14ac:dyDescent="0.15">
      <c r="A97" s="129"/>
      <c r="B97" s="132"/>
      <c r="C97" s="30" t="s">
        <v>532</v>
      </c>
      <c r="D97" s="42" t="s">
        <v>3</v>
      </c>
      <c r="E97" s="30" t="s">
        <v>236</v>
      </c>
      <c r="F97" s="45" t="s">
        <v>38</v>
      </c>
    </row>
    <row r="98" spans="1:6" ht="20.100000000000001" customHeight="1" x14ac:dyDescent="0.15">
      <c r="A98" s="129"/>
      <c r="B98" s="132"/>
      <c r="C98" s="30" t="s">
        <v>166</v>
      </c>
      <c r="D98" s="42" t="s">
        <v>3</v>
      </c>
      <c r="E98" s="30" t="s">
        <v>533</v>
      </c>
      <c r="F98" s="45" t="s">
        <v>176</v>
      </c>
    </row>
    <row r="99" spans="1:6" ht="20.100000000000001" customHeight="1" x14ac:dyDescent="0.15">
      <c r="A99" s="129"/>
      <c r="B99" s="132"/>
      <c r="C99" s="30" t="s">
        <v>230</v>
      </c>
      <c r="D99" s="42" t="s">
        <v>39</v>
      </c>
      <c r="E99" s="30" t="s">
        <v>239</v>
      </c>
      <c r="F99" s="45" t="s">
        <v>38</v>
      </c>
    </row>
    <row r="100" spans="1:6" ht="20.100000000000001" customHeight="1" x14ac:dyDescent="0.15">
      <c r="A100" s="129"/>
      <c r="B100" s="132"/>
      <c r="C100" s="30" t="s">
        <v>167</v>
      </c>
      <c r="D100" s="42" t="s">
        <v>16</v>
      </c>
      <c r="E100" s="30" t="s">
        <v>534</v>
      </c>
      <c r="F100" s="45" t="s">
        <v>35</v>
      </c>
    </row>
    <row r="101" spans="1:6" ht="20.100000000000001" customHeight="1" x14ac:dyDescent="0.15">
      <c r="A101" s="129"/>
      <c r="B101" s="132"/>
      <c r="C101" s="30" t="s">
        <v>535</v>
      </c>
      <c r="D101" s="42" t="s">
        <v>3</v>
      </c>
      <c r="E101" s="30" t="s">
        <v>536</v>
      </c>
      <c r="F101" s="45" t="s">
        <v>176</v>
      </c>
    </row>
    <row r="102" spans="1:6" ht="20.100000000000001" customHeight="1" x14ac:dyDescent="0.15">
      <c r="A102" s="129"/>
      <c r="B102" s="132"/>
      <c r="C102" s="30" t="s">
        <v>247</v>
      </c>
      <c r="D102" s="42" t="s">
        <v>39</v>
      </c>
      <c r="E102" s="30" t="s">
        <v>233</v>
      </c>
      <c r="F102" s="45" t="s">
        <v>38</v>
      </c>
    </row>
    <row r="103" spans="1:6" ht="20.100000000000001" customHeight="1" x14ac:dyDescent="0.15">
      <c r="A103" s="129"/>
      <c r="B103" s="132"/>
      <c r="C103" s="30" t="s">
        <v>268</v>
      </c>
      <c r="D103" s="42" t="s">
        <v>3</v>
      </c>
      <c r="E103" s="30" t="s">
        <v>253</v>
      </c>
      <c r="F103" s="45" t="s">
        <v>37</v>
      </c>
    </row>
    <row r="104" spans="1:6" ht="20.100000000000001" customHeight="1" thickBot="1" x14ac:dyDescent="0.2">
      <c r="A104" s="129"/>
      <c r="B104" s="133"/>
      <c r="C104" s="35" t="s">
        <v>172</v>
      </c>
      <c r="D104" s="43" t="s">
        <v>16</v>
      </c>
      <c r="E104" s="81"/>
      <c r="F104" s="82"/>
    </row>
    <row r="105" spans="1:6" ht="20.100000000000001" customHeight="1" x14ac:dyDescent="0.15">
      <c r="A105" s="129"/>
      <c r="B105" s="131">
        <v>4</v>
      </c>
      <c r="C105" s="27" t="s">
        <v>537</v>
      </c>
      <c r="D105" s="41" t="s">
        <v>36</v>
      </c>
      <c r="E105" s="27" t="s">
        <v>257</v>
      </c>
      <c r="F105" s="44" t="s">
        <v>14</v>
      </c>
    </row>
    <row r="106" spans="1:6" ht="20.100000000000001" customHeight="1" x14ac:dyDescent="0.15">
      <c r="A106" s="129"/>
      <c r="B106" s="132"/>
      <c r="C106" s="30" t="s">
        <v>538</v>
      </c>
      <c r="D106" s="42" t="s">
        <v>15</v>
      </c>
      <c r="E106" s="30" t="s">
        <v>264</v>
      </c>
      <c r="F106" s="45" t="s">
        <v>20</v>
      </c>
    </row>
    <row r="107" spans="1:6" ht="20.100000000000001" customHeight="1" x14ac:dyDescent="0.15">
      <c r="A107" s="129"/>
      <c r="B107" s="132"/>
      <c r="C107" s="30" t="s">
        <v>539</v>
      </c>
      <c r="D107" s="42" t="s">
        <v>176</v>
      </c>
      <c r="E107" s="30" t="s">
        <v>250</v>
      </c>
      <c r="F107" s="45" t="s">
        <v>14</v>
      </c>
    </row>
    <row r="108" spans="1:6" ht="20.100000000000001" customHeight="1" x14ac:dyDescent="0.15">
      <c r="A108" s="129"/>
      <c r="B108" s="132"/>
      <c r="C108" s="30" t="s">
        <v>540</v>
      </c>
      <c r="D108" s="42" t="s">
        <v>502</v>
      </c>
      <c r="E108" s="30" t="s">
        <v>260</v>
      </c>
      <c r="F108" s="45" t="s">
        <v>20</v>
      </c>
    </row>
    <row r="109" spans="1:6" ht="20.100000000000001" customHeight="1" x14ac:dyDescent="0.15">
      <c r="A109" s="129"/>
      <c r="B109" s="132"/>
      <c r="C109" s="30" t="s">
        <v>256</v>
      </c>
      <c r="D109" s="42" t="s">
        <v>176</v>
      </c>
      <c r="E109" s="30" t="s">
        <v>242</v>
      </c>
      <c r="F109" s="45" t="s">
        <v>14</v>
      </c>
    </row>
    <row r="110" spans="1:6" ht="20.100000000000001" customHeight="1" x14ac:dyDescent="0.15">
      <c r="A110" s="129"/>
      <c r="B110" s="132"/>
      <c r="C110" s="30" t="s">
        <v>270</v>
      </c>
      <c r="D110" s="42" t="s">
        <v>18</v>
      </c>
      <c r="E110" s="30" t="s">
        <v>232</v>
      </c>
      <c r="F110" s="45" t="s">
        <v>66</v>
      </c>
    </row>
    <row r="111" spans="1:6" ht="20.100000000000001" customHeight="1" x14ac:dyDescent="0.15">
      <c r="A111" s="129"/>
      <c r="B111" s="132"/>
      <c r="C111" s="30" t="s">
        <v>541</v>
      </c>
      <c r="D111" s="42" t="s">
        <v>176</v>
      </c>
      <c r="E111" s="30" t="s">
        <v>231</v>
      </c>
      <c r="F111" s="45" t="s">
        <v>20</v>
      </c>
    </row>
    <row r="112" spans="1:6" ht="20.100000000000001" customHeight="1" x14ac:dyDescent="0.15">
      <c r="A112" s="129"/>
      <c r="B112" s="132"/>
      <c r="C112" s="30" t="s">
        <v>251</v>
      </c>
      <c r="D112" s="42" t="s">
        <v>252</v>
      </c>
      <c r="E112" s="30" t="s">
        <v>269</v>
      </c>
      <c r="F112" s="45" t="s">
        <v>14</v>
      </c>
    </row>
    <row r="113" spans="1:6" ht="20.100000000000001" customHeight="1" x14ac:dyDescent="0.15">
      <c r="A113" s="129"/>
      <c r="B113" s="132"/>
      <c r="C113" s="30" t="s">
        <v>254</v>
      </c>
      <c r="D113" s="42" t="s">
        <v>18</v>
      </c>
      <c r="E113" s="30" t="s">
        <v>248</v>
      </c>
      <c r="F113" s="45" t="s">
        <v>20</v>
      </c>
    </row>
    <row r="114" spans="1:6" ht="20.100000000000001" customHeight="1" x14ac:dyDescent="0.15">
      <c r="A114" s="129"/>
      <c r="B114" s="132"/>
      <c r="C114" s="30" t="s">
        <v>261</v>
      </c>
      <c r="D114" s="42" t="s">
        <v>183</v>
      </c>
      <c r="E114" s="30" t="s">
        <v>234</v>
      </c>
      <c r="F114" s="45" t="s">
        <v>14</v>
      </c>
    </row>
    <row r="115" spans="1:6" ht="20.100000000000001" customHeight="1" x14ac:dyDescent="0.15">
      <c r="A115" s="129"/>
      <c r="B115" s="132"/>
      <c r="C115" s="30" t="s">
        <v>235</v>
      </c>
      <c r="D115" s="42" t="s">
        <v>36</v>
      </c>
      <c r="E115" s="30" t="s">
        <v>266</v>
      </c>
      <c r="F115" s="45" t="s">
        <v>20</v>
      </c>
    </row>
    <row r="116" spans="1:6" ht="20.100000000000001" customHeight="1" x14ac:dyDescent="0.15">
      <c r="A116" s="129"/>
      <c r="B116" s="132"/>
      <c r="C116" s="30" t="s">
        <v>258</v>
      </c>
      <c r="D116" s="42" t="s">
        <v>18</v>
      </c>
      <c r="E116" s="30" t="s">
        <v>238</v>
      </c>
      <c r="F116" s="45" t="s">
        <v>14</v>
      </c>
    </row>
    <row r="117" spans="1:6" ht="20.100000000000001" customHeight="1" thickBot="1" x14ac:dyDescent="0.2">
      <c r="A117" s="129"/>
      <c r="B117" s="133"/>
      <c r="C117" s="35" t="s">
        <v>265</v>
      </c>
      <c r="D117" s="43" t="s">
        <v>176</v>
      </c>
      <c r="E117" s="81"/>
      <c r="F117" s="82"/>
    </row>
    <row r="118" spans="1:6" ht="20.100000000000001" customHeight="1" x14ac:dyDescent="0.15">
      <c r="A118" s="129"/>
      <c r="B118" s="131">
        <v>5</v>
      </c>
      <c r="C118" s="27" t="s">
        <v>280</v>
      </c>
      <c r="D118" s="41" t="s">
        <v>50</v>
      </c>
      <c r="E118" s="27" t="s">
        <v>542</v>
      </c>
      <c r="F118" s="44" t="s">
        <v>35</v>
      </c>
    </row>
    <row r="119" spans="1:6" ht="20.100000000000001" customHeight="1" x14ac:dyDescent="0.15">
      <c r="A119" s="129"/>
      <c r="B119" s="132"/>
      <c r="C119" s="30" t="s">
        <v>273</v>
      </c>
      <c r="D119" s="42" t="s">
        <v>10</v>
      </c>
      <c r="E119" s="30" t="s">
        <v>275</v>
      </c>
      <c r="F119" s="45" t="s">
        <v>171</v>
      </c>
    </row>
    <row r="120" spans="1:6" ht="20.100000000000001" customHeight="1" x14ac:dyDescent="0.15">
      <c r="A120" s="129"/>
      <c r="B120" s="132"/>
      <c r="C120" s="30" t="s">
        <v>180</v>
      </c>
      <c r="D120" s="42" t="s">
        <v>50</v>
      </c>
      <c r="E120" s="30" t="s">
        <v>278</v>
      </c>
      <c r="F120" s="45" t="s">
        <v>279</v>
      </c>
    </row>
    <row r="121" spans="1:6" ht="20.100000000000001" customHeight="1" x14ac:dyDescent="0.15">
      <c r="A121" s="129"/>
      <c r="B121" s="132"/>
      <c r="C121" s="30" t="s">
        <v>276</v>
      </c>
      <c r="D121" s="42" t="s">
        <v>10</v>
      </c>
      <c r="E121" s="30" t="s">
        <v>184</v>
      </c>
      <c r="F121" s="45" t="s">
        <v>13</v>
      </c>
    </row>
    <row r="122" spans="1:6" ht="20.100000000000001" customHeight="1" x14ac:dyDescent="0.15">
      <c r="A122" s="129"/>
      <c r="B122" s="132"/>
      <c r="C122" s="30" t="s">
        <v>179</v>
      </c>
      <c r="D122" s="42" t="s">
        <v>26</v>
      </c>
      <c r="E122" s="30" t="s">
        <v>543</v>
      </c>
      <c r="F122" s="45" t="s">
        <v>66</v>
      </c>
    </row>
    <row r="123" spans="1:6" ht="20.100000000000001" customHeight="1" x14ac:dyDescent="0.15">
      <c r="A123" s="129"/>
      <c r="B123" s="132"/>
      <c r="C123" s="30" t="s">
        <v>544</v>
      </c>
      <c r="D123" s="42" t="s">
        <v>434</v>
      </c>
      <c r="E123" s="30" t="s">
        <v>28</v>
      </c>
      <c r="F123" s="45" t="s">
        <v>29</v>
      </c>
    </row>
    <row r="124" spans="1:6" ht="20.100000000000001" customHeight="1" x14ac:dyDescent="0.15">
      <c r="A124" s="129"/>
      <c r="B124" s="132"/>
      <c r="C124" s="30" t="s">
        <v>9</v>
      </c>
      <c r="D124" s="42" t="s">
        <v>10</v>
      </c>
      <c r="E124" s="30" t="s">
        <v>281</v>
      </c>
      <c r="F124" s="45" t="s">
        <v>66</v>
      </c>
    </row>
    <row r="125" spans="1:6" ht="20.100000000000001" customHeight="1" x14ac:dyDescent="0.15">
      <c r="A125" s="129"/>
      <c r="B125" s="132"/>
      <c r="C125" s="30" t="s">
        <v>277</v>
      </c>
      <c r="D125" s="42" t="s">
        <v>26</v>
      </c>
      <c r="E125" s="30" t="s">
        <v>272</v>
      </c>
      <c r="F125" s="45" t="s">
        <v>35</v>
      </c>
    </row>
    <row r="126" spans="1:6" ht="20.100000000000001" customHeight="1" x14ac:dyDescent="0.15">
      <c r="A126" s="129"/>
      <c r="B126" s="132"/>
      <c r="C126" s="30" t="s">
        <v>181</v>
      </c>
      <c r="D126" s="42" t="s">
        <v>50</v>
      </c>
      <c r="E126" s="30" t="s">
        <v>545</v>
      </c>
      <c r="F126" s="45" t="s">
        <v>30</v>
      </c>
    </row>
    <row r="127" spans="1:6" ht="20.100000000000001" customHeight="1" x14ac:dyDescent="0.15">
      <c r="A127" s="129"/>
      <c r="B127" s="132"/>
      <c r="C127" s="30" t="s">
        <v>25</v>
      </c>
      <c r="D127" s="42" t="s">
        <v>26</v>
      </c>
      <c r="E127" s="30" t="s">
        <v>274</v>
      </c>
      <c r="F127" s="45" t="s">
        <v>66</v>
      </c>
    </row>
    <row r="128" spans="1:6" ht="20.100000000000001" customHeight="1" x14ac:dyDescent="0.15">
      <c r="A128" s="129"/>
      <c r="B128" s="132"/>
      <c r="C128" s="30" t="s">
        <v>546</v>
      </c>
      <c r="D128" s="42" t="s">
        <v>47</v>
      </c>
      <c r="E128" s="30" t="s">
        <v>282</v>
      </c>
      <c r="F128" s="45" t="s">
        <v>35</v>
      </c>
    </row>
    <row r="129" spans="1:6" ht="20.100000000000001" customHeight="1" x14ac:dyDescent="0.15">
      <c r="A129" s="129"/>
      <c r="B129" s="132"/>
      <c r="C129" s="30" t="s">
        <v>547</v>
      </c>
      <c r="D129" s="42" t="s">
        <v>50</v>
      </c>
      <c r="E129" s="30" t="s">
        <v>271</v>
      </c>
      <c r="F129" s="45" t="s">
        <v>66</v>
      </c>
    </row>
    <row r="130" spans="1:6" ht="20.100000000000001" customHeight="1" x14ac:dyDescent="0.15">
      <c r="A130" s="129"/>
      <c r="B130" s="132"/>
      <c r="C130" s="30" t="s">
        <v>548</v>
      </c>
      <c r="D130" s="42" t="s">
        <v>26</v>
      </c>
      <c r="E130" s="30" t="s">
        <v>549</v>
      </c>
      <c r="F130" s="45" t="s">
        <v>35</v>
      </c>
    </row>
    <row r="131" spans="1:6" ht="20.100000000000001" customHeight="1" thickBot="1" x14ac:dyDescent="0.2">
      <c r="A131" s="130"/>
      <c r="B131" s="133"/>
      <c r="C131" s="35" t="s">
        <v>550</v>
      </c>
      <c r="D131" s="43" t="s">
        <v>10</v>
      </c>
      <c r="E131" s="81"/>
      <c r="F131" s="82"/>
    </row>
    <row r="132" spans="1:6" ht="20.100000000000001" customHeight="1" x14ac:dyDescent="0.15">
      <c r="A132" s="128" t="s">
        <v>52</v>
      </c>
      <c r="B132" s="131">
        <v>1</v>
      </c>
      <c r="C132" s="27" t="s">
        <v>255</v>
      </c>
      <c r="D132" s="41" t="s">
        <v>13</v>
      </c>
      <c r="E132" s="27" t="s">
        <v>228</v>
      </c>
      <c r="F132" s="44" t="s">
        <v>39</v>
      </c>
    </row>
    <row r="133" spans="1:6" ht="20.100000000000001" customHeight="1" x14ac:dyDescent="0.15">
      <c r="A133" s="129"/>
      <c r="B133" s="132"/>
      <c r="C133" s="30" t="s">
        <v>551</v>
      </c>
      <c r="D133" s="42" t="s">
        <v>20</v>
      </c>
      <c r="E133" s="30" t="s">
        <v>288</v>
      </c>
      <c r="F133" s="45" t="s">
        <v>55</v>
      </c>
    </row>
    <row r="134" spans="1:6" ht="20.100000000000001" customHeight="1" x14ac:dyDescent="0.15">
      <c r="A134" s="129"/>
      <c r="B134" s="132"/>
      <c r="C134" s="30" t="s">
        <v>552</v>
      </c>
      <c r="D134" s="42" t="s">
        <v>61</v>
      </c>
      <c r="E134" s="30" t="s">
        <v>56</v>
      </c>
      <c r="F134" s="45" t="s">
        <v>54</v>
      </c>
    </row>
    <row r="135" spans="1:6" ht="20.100000000000001" customHeight="1" x14ac:dyDescent="0.15">
      <c r="A135" s="129"/>
      <c r="B135" s="132"/>
      <c r="C135" s="30" t="s">
        <v>553</v>
      </c>
      <c r="D135" s="42" t="s">
        <v>26</v>
      </c>
      <c r="E135" s="30" t="s">
        <v>285</v>
      </c>
      <c r="F135" s="45" t="s">
        <v>55</v>
      </c>
    </row>
    <row r="136" spans="1:6" ht="20.100000000000001" customHeight="1" x14ac:dyDescent="0.15">
      <c r="A136" s="129"/>
      <c r="B136" s="132"/>
      <c r="C136" s="30" t="s">
        <v>554</v>
      </c>
      <c r="D136" s="42" t="s">
        <v>1</v>
      </c>
      <c r="E136" s="30" t="s">
        <v>555</v>
      </c>
      <c r="F136" s="45" t="s">
        <v>527</v>
      </c>
    </row>
    <row r="137" spans="1:6" ht="20.100000000000001" customHeight="1" x14ac:dyDescent="0.15">
      <c r="A137" s="129"/>
      <c r="B137" s="132"/>
      <c r="C137" s="30" t="s">
        <v>300</v>
      </c>
      <c r="D137" s="42" t="s">
        <v>19</v>
      </c>
      <c r="E137" s="30" t="s">
        <v>287</v>
      </c>
      <c r="F137" s="45" t="s">
        <v>54</v>
      </c>
    </row>
    <row r="138" spans="1:6" ht="20.100000000000001" customHeight="1" x14ac:dyDescent="0.15">
      <c r="A138" s="129"/>
      <c r="B138" s="132"/>
      <c r="C138" s="30" t="s">
        <v>556</v>
      </c>
      <c r="D138" s="42" t="s">
        <v>26</v>
      </c>
      <c r="E138" s="30" t="s">
        <v>297</v>
      </c>
      <c r="F138" s="45" t="s">
        <v>34</v>
      </c>
    </row>
    <row r="139" spans="1:6" ht="20.100000000000001" customHeight="1" x14ac:dyDescent="0.15">
      <c r="A139" s="129"/>
      <c r="B139" s="132"/>
      <c r="C139" s="30" t="s">
        <v>557</v>
      </c>
      <c r="D139" s="42" t="s">
        <v>19</v>
      </c>
      <c r="E139" s="30" t="s">
        <v>558</v>
      </c>
      <c r="F139" s="45" t="s">
        <v>27</v>
      </c>
    </row>
    <row r="140" spans="1:6" ht="20.100000000000001" customHeight="1" x14ac:dyDescent="0.15">
      <c r="A140" s="129"/>
      <c r="B140" s="132"/>
      <c r="C140" s="30" t="s">
        <v>296</v>
      </c>
      <c r="D140" s="42" t="s">
        <v>75</v>
      </c>
      <c r="E140" s="30" t="s">
        <v>291</v>
      </c>
      <c r="F140" s="45" t="s">
        <v>55</v>
      </c>
    </row>
    <row r="141" spans="1:6" ht="20.100000000000001" customHeight="1" x14ac:dyDescent="0.15">
      <c r="A141" s="129"/>
      <c r="B141" s="132"/>
      <c r="C141" s="30" t="s">
        <v>559</v>
      </c>
      <c r="D141" s="42" t="s">
        <v>26</v>
      </c>
      <c r="E141" s="30" t="s">
        <v>290</v>
      </c>
      <c r="F141" s="45" t="s">
        <v>171</v>
      </c>
    </row>
    <row r="142" spans="1:6" ht="20.100000000000001" customHeight="1" x14ac:dyDescent="0.15">
      <c r="A142" s="129"/>
      <c r="B142" s="132"/>
      <c r="C142" s="30" t="s">
        <v>284</v>
      </c>
      <c r="D142" s="42" t="s">
        <v>75</v>
      </c>
      <c r="E142" s="30" t="s">
        <v>560</v>
      </c>
      <c r="F142" s="45" t="s">
        <v>54</v>
      </c>
    </row>
    <row r="143" spans="1:6" ht="20.100000000000001" customHeight="1" x14ac:dyDescent="0.15">
      <c r="A143" s="129"/>
      <c r="B143" s="132"/>
      <c r="C143" s="30" t="s">
        <v>292</v>
      </c>
      <c r="D143" s="42" t="s">
        <v>26</v>
      </c>
      <c r="E143" s="30" t="s">
        <v>229</v>
      </c>
      <c r="F143" s="45" t="s">
        <v>38</v>
      </c>
    </row>
    <row r="144" spans="1:6" ht="20.100000000000001" customHeight="1" thickBot="1" x14ac:dyDescent="0.2">
      <c r="A144" s="129"/>
      <c r="B144" s="133"/>
      <c r="C144" s="35" t="s">
        <v>6</v>
      </c>
      <c r="D144" s="43" t="s">
        <v>1</v>
      </c>
      <c r="E144" s="35" t="s">
        <v>262</v>
      </c>
      <c r="F144" s="61" t="s">
        <v>39</v>
      </c>
    </row>
    <row r="145" spans="1:6" ht="20.100000000000001" customHeight="1" x14ac:dyDescent="0.15">
      <c r="A145" s="129"/>
      <c r="B145" s="131">
        <v>2</v>
      </c>
      <c r="C145" s="27" t="s">
        <v>43</v>
      </c>
      <c r="D145" s="41" t="s">
        <v>2</v>
      </c>
      <c r="E145" s="27" t="s">
        <v>561</v>
      </c>
      <c r="F145" s="44" t="s">
        <v>187</v>
      </c>
    </row>
    <row r="146" spans="1:6" ht="20.100000000000001" customHeight="1" x14ac:dyDescent="0.15">
      <c r="A146" s="129"/>
      <c r="B146" s="132"/>
      <c r="C146" s="30" t="s">
        <v>294</v>
      </c>
      <c r="D146" s="42" t="s">
        <v>18</v>
      </c>
      <c r="E146" s="30" t="s">
        <v>299</v>
      </c>
      <c r="F146" s="45" t="s">
        <v>62</v>
      </c>
    </row>
    <row r="147" spans="1:6" ht="20.100000000000001" customHeight="1" x14ac:dyDescent="0.15">
      <c r="A147" s="129"/>
      <c r="B147" s="132"/>
      <c r="C147" s="30" t="s">
        <v>289</v>
      </c>
      <c r="D147" s="42" t="s">
        <v>206</v>
      </c>
      <c r="E147" s="30" t="s">
        <v>24</v>
      </c>
      <c r="F147" s="45" t="s">
        <v>14</v>
      </c>
    </row>
    <row r="148" spans="1:6" ht="20.100000000000001" customHeight="1" x14ac:dyDescent="0.15">
      <c r="A148" s="129"/>
      <c r="B148" s="132"/>
      <c r="C148" s="30" t="s">
        <v>562</v>
      </c>
      <c r="D148" s="42" t="s">
        <v>2</v>
      </c>
      <c r="E148" s="30" t="s">
        <v>40</v>
      </c>
      <c r="F148" s="45" t="s">
        <v>10</v>
      </c>
    </row>
    <row r="149" spans="1:6" ht="20.100000000000001" customHeight="1" x14ac:dyDescent="0.15">
      <c r="A149" s="129"/>
      <c r="B149" s="132"/>
      <c r="C149" s="30" t="s">
        <v>42</v>
      </c>
      <c r="D149" s="42" t="s">
        <v>37</v>
      </c>
      <c r="E149" s="30" t="s">
        <v>303</v>
      </c>
      <c r="F149" s="45" t="s">
        <v>29</v>
      </c>
    </row>
    <row r="150" spans="1:6" ht="20.100000000000001" customHeight="1" x14ac:dyDescent="0.15">
      <c r="A150" s="129"/>
      <c r="B150" s="132"/>
      <c r="C150" s="30" t="s">
        <v>191</v>
      </c>
      <c r="D150" s="42" t="s">
        <v>7</v>
      </c>
      <c r="E150" s="30" t="s">
        <v>49</v>
      </c>
      <c r="F150" s="45" t="s">
        <v>50</v>
      </c>
    </row>
    <row r="151" spans="1:6" ht="20.100000000000001" customHeight="1" x14ac:dyDescent="0.15">
      <c r="A151" s="129"/>
      <c r="B151" s="132"/>
      <c r="C151" s="30" t="s">
        <v>22</v>
      </c>
      <c r="D151" s="42" t="s">
        <v>18</v>
      </c>
      <c r="E151" s="30" t="s">
        <v>237</v>
      </c>
      <c r="F151" s="45" t="s">
        <v>21</v>
      </c>
    </row>
    <row r="152" spans="1:6" ht="20.100000000000001" customHeight="1" x14ac:dyDescent="0.15">
      <c r="A152" s="129"/>
      <c r="B152" s="132"/>
      <c r="C152" s="30" t="s">
        <v>46</v>
      </c>
      <c r="D152" s="42" t="s">
        <v>37</v>
      </c>
      <c r="E152" s="30" t="s">
        <v>563</v>
      </c>
      <c r="F152" s="45" t="s">
        <v>187</v>
      </c>
    </row>
    <row r="153" spans="1:6" ht="20.100000000000001" customHeight="1" x14ac:dyDescent="0.15">
      <c r="A153" s="129"/>
      <c r="B153" s="132"/>
      <c r="C153" s="30" t="s">
        <v>51</v>
      </c>
      <c r="D153" s="42" t="s">
        <v>35</v>
      </c>
      <c r="E153" s="30" t="s">
        <v>41</v>
      </c>
      <c r="F153" s="45" t="s">
        <v>14</v>
      </c>
    </row>
    <row r="154" spans="1:6" ht="20.100000000000001" customHeight="1" x14ac:dyDescent="0.15">
      <c r="A154" s="129"/>
      <c r="B154" s="132"/>
      <c r="C154" s="30" t="s">
        <v>44</v>
      </c>
      <c r="D154" s="42" t="s">
        <v>2</v>
      </c>
      <c r="E154" s="30" t="s">
        <v>241</v>
      </c>
      <c r="F154" s="45" t="s">
        <v>36</v>
      </c>
    </row>
    <row r="155" spans="1:6" ht="20.100000000000001" customHeight="1" x14ac:dyDescent="0.15">
      <c r="A155" s="129"/>
      <c r="B155" s="132"/>
      <c r="C155" s="30" t="s">
        <v>59</v>
      </c>
      <c r="D155" s="42" t="s">
        <v>60</v>
      </c>
      <c r="E155" s="30" t="s">
        <v>293</v>
      </c>
      <c r="F155" s="45" t="s">
        <v>14</v>
      </c>
    </row>
    <row r="156" spans="1:6" ht="20.100000000000001" customHeight="1" x14ac:dyDescent="0.15">
      <c r="A156" s="129"/>
      <c r="B156" s="132"/>
      <c r="C156" s="30" t="s">
        <v>283</v>
      </c>
      <c r="D156" s="42" t="s">
        <v>18</v>
      </c>
      <c r="E156" s="30" t="s">
        <v>302</v>
      </c>
      <c r="F156" s="45" t="s">
        <v>211</v>
      </c>
    </row>
    <row r="157" spans="1:6" ht="20.100000000000001" customHeight="1" thickBot="1" x14ac:dyDescent="0.2">
      <c r="A157" s="130"/>
      <c r="B157" s="133"/>
      <c r="C157" s="35" t="s">
        <v>301</v>
      </c>
      <c r="D157" s="43" t="s">
        <v>2</v>
      </c>
      <c r="E157" s="35" t="s">
        <v>298</v>
      </c>
      <c r="F157" s="61" t="s">
        <v>10</v>
      </c>
    </row>
    <row r="158" spans="1:6" ht="20.100000000000001" customHeight="1" x14ac:dyDescent="0.15">
      <c r="A158" s="128" t="s">
        <v>67</v>
      </c>
      <c r="B158" s="131">
        <v>1</v>
      </c>
      <c r="C158" s="27" t="s">
        <v>564</v>
      </c>
      <c r="D158" s="41" t="s">
        <v>27</v>
      </c>
      <c r="E158" s="27" t="s">
        <v>313</v>
      </c>
      <c r="F158" s="44" t="s">
        <v>295</v>
      </c>
    </row>
    <row r="159" spans="1:6" ht="20.100000000000001" customHeight="1" x14ac:dyDescent="0.15">
      <c r="A159" s="129"/>
      <c r="B159" s="132"/>
      <c r="C159" s="30" t="s">
        <v>311</v>
      </c>
      <c r="D159" s="42" t="s">
        <v>68</v>
      </c>
      <c r="E159" s="30" t="s">
        <v>312</v>
      </c>
      <c r="F159" s="45" t="s">
        <v>55</v>
      </c>
    </row>
    <row r="160" spans="1:6" ht="20.100000000000001" customHeight="1" x14ac:dyDescent="0.15">
      <c r="A160" s="129"/>
      <c r="B160" s="132"/>
      <c r="C160" s="30" t="s">
        <v>78</v>
      </c>
      <c r="D160" s="42" t="s">
        <v>5</v>
      </c>
      <c r="E160" s="30" t="s">
        <v>286</v>
      </c>
      <c r="F160" s="45" t="s">
        <v>11</v>
      </c>
    </row>
    <row r="161" spans="1:6" ht="20.100000000000001" customHeight="1" x14ac:dyDescent="0.15">
      <c r="A161" s="129"/>
      <c r="B161" s="132"/>
      <c r="C161" s="30" t="s">
        <v>307</v>
      </c>
      <c r="D161" s="42" t="s">
        <v>75</v>
      </c>
      <c r="E161" s="30" t="s">
        <v>565</v>
      </c>
      <c r="F161" s="45" t="s">
        <v>32</v>
      </c>
    </row>
    <row r="162" spans="1:6" ht="20.100000000000001" customHeight="1" x14ac:dyDescent="0.15">
      <c r="A162" s="129"/>
      <c r="B162" s="132"/>
      <c r="C162" s="30" t="s">
        <v>308</v>
      </c>
      <c r="D162" s="42" t="s">
        <v>27</v>
      </c>
      <c r="E162" s="30" t="s">
        <v>64</v>
      </c>
      <c r="F162" s="45" t="s">
        <v>11</v>
      </c>
    </row>
    <row r="163" spans="1:6" ht="20.100000000000001" customHeight="1" x14ac:dyDescent="0.15">
      <c r="A163" s="129"/>
      <c r="B163" s="132"/>
      <c r="C163" s="30" t="s">
        <v>566</v>
      </c>
      <c r="D163" s="42" t="s">
        <v>26</v>
      </c>
      <c r="E163" s="30" t="s">
        <v>310</v>
      </c>
      <c r="F163" s="45" t="s">
        <v>55</v>
      </c>
    </row>
    <row r="164" spans="1:6" ht="20.100000000000001" customHeight="1" x14ac:dyDescent="0.15">
      <c r="A164" s="129"/>
      <c r="B164" s="132"/>
      <c r="C164" s="30" t="s">
        <v>567</v>
      </c>
      <c r="D164" s="42" t="s">
        <v>568</v>
      </c>
      <c r="E164" s="30" t="s">
        <v>569</v>
      </c>
      <c r="F164" s="45" t="s">
        <v>32</v>
      </c>
    </row>
    <row r="165" spans="1:6" ht="20.100000000000001" customHeight="1" x14ac:dyDescent="0.15">
      <c r="A165" s="129"/>
      <c r="B165" s="132"/>
      <c r="C165" s="30" t="s">
        <v>570</v>
      </c>
      <c r="D165" s="42" t="s">
        <v>27</v>
      </c>
      <c r="E165" s="30" t="s">
        <v>72</v>
      </c>
      <c r="F165" s="45" t="s">
        <v>35</v>
      </c>
    </row>
    <row r="166" spans="1:6" ht="20.100000000000001" customHeight="1" x14ac:dyDescent="0.15">
      <c r="A166" s="129"/>
      <c r="B166" s="132"/>
      <c r="C166" s="30" t="s">
        <v>571</v>
      </c>
      <c r="D166" s="42" t="s">
        <v>568</v>
      </c>
      <c r="E166" s="30" t="s">
        <v>65</v>
      </c>
      <c r="F166" s="45" t="s">
        <v>66</v>
      </c>
    </row>
    <row r="167" spans="1:6" ht="20.100000000000001" customHeight="1" x14ac:dyDescent="0.15">
      <c r="A167" s="129"/>
      <c r="B167" s="132"/>
      <c r="C167" s="30" t="s">
        <v>74</v>
      </c>
      <c r="D167" s="42" t="s">
        <v>27</v>
      </c>
      <c r="E167" s="30" t="s">
        <v>304</v>
      </c>
      <c r="F167" s="45" t="s">
        <v>32</v>
      </c>
    </row>
    <row r="168" spans="1:6" ht="20.100000000000001" customHeight="1" x14ac:dyDescent="0.15">
      <c r="A168" s="129"/>
      <c r="B168" s="132"/>
      <c r="C168" s="30" t="s">
        <v>8</v>
      </c>
      <c r="D168" s="42" t="s">
        <v>1</v>
      </c>
      <c r="E168" s="30" t="s">
        <v>63</v>
      </c>
      <c r="F168" s="45" t="s">
        <v>11</v>
      </c>
    </row>
    <row r="169" spans="1:6" ht="20.100000000000001" customHeight="1" thickBot="1" x14ac:dyDescent="0.2">
      <c r="A169" s="129"/>
      <c r="B169" s="133"/>
      <c r="C169" s="35" t="s">
        <v>73</v>
      </c>
      <c r="D169" s="43" t="s">
        <v>27</v>
      </c>
      <c r="E169" s="81"/>
      <c r="F169" s="82"/>
    </row>
    <row r="170" spans="1:6" ht="20.100000000000001" customHeight="1" x14ac:dyDescent="0.15">
      <c r="A170" s="129"/>
      <c r="B170" s="131">
        <v>2</v>
      </c>
      <c r="C170" s="27" t="s">
        <v>309</v>
      </c>
      <c r="D170" s="41" t="s">
        <v>2</v>
      </c>
      <c r="E170" s="27" t="s">
        <v>572</v>
      </c>
      <c r="F170" s="44" t="s">
        <v>54</v>
      </c>
    </row>
    <row r="171" spans="1:6" ht="20.100000000000001" customHeight="1" x14ac:dyDescent="0.15">
      <c r="A171" s="129"/>
      <c r="B171" s="132"/>
      <c r="C171" s="30" t="s">
        <v>573</v>
      </c>
      <c r="D171" s="42" t="s">
        <v>14</v>
      </c>
      <c r="E171" s="30" t="s">
        <v>574</v>
      </c>
      <c r="F171" s="45" t="s">
        <v>10</v>
      </c>
    </row>
    <row r="172" spans="1:6" ht="20.100000000000001" customHeight="1" x14ac:dyDescent="0.15">
      <c r="A172" s="129"/>
      <c r="B172" s="132"/>
      <c r="C172" s="30" t="s">
        <v>575</v>
      </c>
      <c r="D172" s="42" t="s">
        <v>576</v>
      </c>
      <c r="E172" s="30" t="s">
        <v>305</v>
      </c>
      <c r="F172" s="45" t="s">
        <v>61</v>
      </c>
    </row>
    <row r="173" spans="1:6" ht="20.100000000000001" customHeight="1" x14ac:dyDescent="0.15">
      <c r="A173" s="129"/>
      <c r="B173" s="132"/>
      <c r="C173" s="30" t="s">
        <v>577</v>
      </c>
      <c r="D173" s="42" t="s">
        <v>14</v>
      </c>
      <c r="E173" s="30" t="s">
        <v>578</v>
      </c>
      <c r="F173" s="45" t="s">
        <v>211</v>
      </c>
    </row>
    <row r="174" spans="1:6" ht="20.100000000000001" customHeight="1" x14ac:dyDescent="0.15">
      <c r="A174" s="129"/>
      <c r="B174" s="132"/>
      <c r="C174" s="30" t="s">
        <v>48</v>
      </c>
      <c r="D174" s="42" t="s">
        <v>15</v>
      </c>
      <c r="E174" s="30" t="s">
        <v>53</v>
      </c>
      <c r="F174" s="45" t="s">
        <v>37</v>
      </c>
    </row>
    <row r="175" spans="1:6" ht="20.100000000000001" customHeight="1" x14ac:dyDescent="0.15">
      <c r="A175" s="129"/>
      <c r="B175" s="132"/>
      <c r="C175" s="30" t="s">
        <v>579</v>
      </c>
      <c r="D175" s="42" t="s">
        <v>7</v>
      </c>
      <c r="E175" s="30" t="s">
        <v>58</v>
      </c>
      <c r="F175" s="45" t="s">
        <v>54</v>
      </c>
    </row>
    <row r="176" spans="1:6" ht="20.100000000000001" customHeight="1" x14ac:dyDescent="0.15">
      <c r="A176" s="129"/>
      <c r="B176" s="132"/>
      <c r="C176" s="30" t="s">
        <v>580</v>
      </c>
      <c r="D176" s="42" t="s">
        <v>14</v>
      </c>
      <c r="E176" s="30" t="s">
        <v>57</v>
      </c>
      <c r="F176" s="45" t="s">
        <v>37</v>
      </c>
    </row>
    <row r="177" spans="1:6" ht="20.100000000000001" customHeight="1" x14ac:dyDescent="0.15">
      <c r="A177" s="129"/>
      <c r="B177" s="132"/>
      <c r="C177" s="30" t="s">
        <v>581</v>
      </c>
      <c r="D177" s="42" t="s">
        <v>576</v>
      </c>
      <c r="E177" s="30" t="s">
        <v>69</v>
      </c>
      <c r="F177" s="45" t="s">
        <v>70</v>
      </c>
    </row>
    <row r="178" spans="1:6" ht="20.100000000000001" customHeight="1" x14ac:dyDescent="0.15">
      <c r="A178" s="129"/>
      <c r="B178" s="132"/>
      <c r="C178" s="30" t="s">
        <v>582</v>
      </c>
      <c r="D178" s="42" t="s">
        <v>14</v>
      </c>
      <c r="E178" s="30" t="s">
        <v>71</v>
      </c>
      <c r="F178" s="45" t="s">
        <v>54</v>
      </c>
    </row>
    <row r="179" spans="1:6" ht="20.100000000000001" customHeight="1" x14ac:dyDescent="0.15">
      <c r="A179" s="129"/>
      <c r="B179" s="132"/>
      <c r="C179" s="30" t="s">
        <v>306</v>
      </c>
      <c r="D179" s="42" t="s">
        <v>7</v>
      </c>
      <c r="E179" s="30" t="s">
        <v>583</v>
      </c>
      <c r="F179" s="45" t="s">
        <v>10</v>
      </c>
    </row>
    <row r="180" spans="1:6" ht="20.100000000000001" customHeight="1" thickBot="1" x14ac:dyDescent="0.2">
      <c r="A180" s="130"/>
      <c r="B180" s="133"/>
      <c r="C180" s="35" t="s">
        <v>12</v>
      </c>
      <c r="D180" s="43" t="s">
        <v>19</v>
      </c>
      <c r="E180" s="35" t="s">
        <v>45</v>
      </c>
      <c r="F180" s="61" t="s">
        <v>37</v>
      </c>
    </row>
    <row r="181" spans="1:6" ht="20.100000000000001" customHeight="1" x14ac:dyDescent="0.15">
      <c r="A181" s="128" t="s">
        <v>79</v>
      </c>
      <c r="B181" s="131">
        <v>1</v>
      </c>
      <c r="C181" s="27" t="s">
        <v>584</v>
      </c>
      <c r="D181" s="41" t="s">
        <v>11</v>
      </c>
      <c r="E181" s="27" t="s">
        <v>585</v>
      </c>
      <c r="F181" s="44" t="s">
        <v>54</v>
      </c>
    </row>
    <row r="182" spans="1:6" ht="20.100000000000001" customHeight="1" x14ac:dyDescent="0.15">
      <c r="A182" s="129"/>
      <c r="B182" s="132"/>
      <c r="C182" s="30" t="s">
        <v>586</v>
      </c>
      <c r="D182" s="42" t="s">
        <v>576</v>
      </c>
      <c r="E182" s="30" t="s">
        <v>80</v>
      </c>
      <c r="F182" s="45" t="s">
        <v>75</v>
      </c>
    </row>
    <row r="183" spans="1:6" ht="20.100000000000001" customHeight="1" x14ac:dyDescent="0.15">
      <c r="A183" s="129"/>
      <c r="B183" s="132"/>
      <c r="C183" s="30" t="s">
        <v>587</v>
      </c>
      <c r="D183" s="42" t="s">
        <v>11</v>
      </c>
      <c r="E183" s="30" t="s">
        <v>588</v>
      </c>
      <c r="F183" s="45" t="s">
        <v>54</v>
      </c>
    </row>
    <row r="184" spans="1:6" ht="20.100000000000001" customHeight="1" x14ac:dyDescent="0.15">
      <c r="A184" s="129"/>
      <c r="B184" s="132"/>
      <c r="C184" s="30" t="s">
        <v>76</v>
      </c>
      <c r="D184" s="42" t="s">
        <v>77</v>
      </c>
      <c r="E184" s="30" t="s">
        <v>314</v>
      </c>
      <c r="F184" s="45" t="s">
        <v>55</v>
      </c>
    </row>
    <row r="185" spans="1:6" ht="20.100000000000001" customHeight="1" x14ac:dyDescent="0.15">
      <c r="A185" s="129"/>
      <c r="B185" s="132"/>
      <c r="C185" s="30" t="s">
        <v>315</v>
      </c>
      <c r="D185" s="42" t="s">
        <v>2</v>
      </c>
      <c r="E185" s="30" t="s">
        <v>589</v>
      </c>
      <c r="F185" s="45" t="s">
        <v>54</v>
      </c>
    </row>
    <row r="186" spans="1:6" ht="20.100000000000001" customHeight="1" thickBot="1" x14ac:dyDescent="0.2">
      <c r="A186" s="130"/>
      <c r="B186" s="133"/>
      <c r="C186" s="35" t="s">
        <v>81</v>
      </c>
      <c r="D186" s="43" t="s">
        <v>11</v>
      </c>
      <c r="E186" s="81"/>
      <c r="F186" s="82"/>
    </row>
    <row r="187" spans="1:6" ht="20.100000000000001" customHeight="1" thickBot="1" x14ac:dyDescent="0.2">
      <c r="A187" s="48" t="s">
        <v>590</v>
      </c>
      <c r="B187" s="49">
        <v>1</v>
      </c>
      <c r="C187" s="63" t="s">
        <v>591</v>
      </c>
      <c r="D187" s="83" t="s">
        <v>30</v>
      </c>
      <c r="E187" s="84"/>
      <c r="F187" s="85"/>
    </row>
    <row r="188" spans="1:6" ht="20.100000000000001" customHeight="1" x14ac:dyDescent="0.15">
      <c r="A188" s="6"/>
      <c r="B188" s="7"/>
      <c r="C188" s="8"/>
      <c r="D188" s="8"/>
      <c r="E188" s="8"/>
      <c r="F188" s="8"/>
    </row>
    <row r="189" spans="1:6" ht="20.100000000000001" customHeight="1" x14ac:dyDescent="0.15">
      <c r="A189" s="6"/>
      <c r="B189" s="7"/>
      <c r="C189" s="8"/>
      <c r="D189" s="8"/>
      <c r="E189" s="8"/>
      <c r="F189" s="8"/>
    </row>
    <row r="190" spans="1:6" ht="20.100000000000001" customHeight="1" x14ac:dyDescent="0.15">
      <c r="A190" s="6"/>
      <c r="B190" s="7"/>
      <c r="C190" s="8"/>
      <c r="D190" s="8"/>
      <c r="E190" s="8"/>
      <c r="F190" s="8"/>
    </row>
    <row r="191" spans="1:6" ht="20.100000000000001" customHeight="1" x14ac:dyDescent="0.15">
      <c r="A191" s="6"/>
      <c r="B191" s="7"/>
      <c r="C191" s="8"/>
      <c r="D191" s="8"/>
      <c r="E191" s="8"/>
      <c r="F191" s="8"/>
    </row>
    <row r="192" spans="1:6" ht="20.100000000000001" customHeight="1" x14ac:dyDescent="0.15">
      <c r="A192" s="6"/>
      <c r="B192" s="7"/>
      <c r="C192" s="8"/>
      <c r="D192" s="8"/>
      <c r="E192" s="8"/>
      <c r="F192" s="8"/>
    </row>
    <row r="193" spans="1:6" ht="20.100000000000001" customHeight="1" x14ac:dyDescent="0.15">
      <c r="A193" s="6"/>
      <c r="B193" s="7"/>
      <c r="C193" s="8"/>
      <c r="D193" s="8"/>
      <c r="E193" s="8"/>
      <c r="F193" s="8"/>
    </row>
    <row r="194" spans="1:6" ht="20.100000000000001" customHeight="1" x14ac:dyDescent="0.15">
      <c r="A194" s="6"/>
      <c r="B194" s="7"/>
      <c r="C194" s="8"/>
      <c r="D194" s="8"/>
      <c r="E194" s="8"/>
      <c r="F194" s="8"/>
    </row>
    <row r="195" spans="1:6" ht="20.100000000000001" customHeight="1" x14ac:dyDescent="0.15">
      <c r="A195" s="6"/>
      <c r="B195" s="7"/>
      <c r="C195" s="8"/>
      <c r="D195" s="8"/>
      <c r="E195" s="8"/>
      <c r="F195" s="8"/>
    </row>
    <row r="196" spans="1:6" ht="20.100000000000001" customHeight="1" x14ac:dyDescent="0.15">
      <c r="A196" s="6"/>
      <c r="B196" s="7"/>
      <c r="C196" s="8"/>
      <c r="D196" s="8"/>
      <c r="E196" s="8"/>
      <c r="F196" s="8"/>
    </row>
    <row r="197" spans="1:6" ht="20.100000000000001" customHeight="1" x14ac:dyDescent="0.15">
      <c r="A197" s="6"/>
      <c r="B197" s="7"/>
      <c r="C197" s="8"/>
      <c r="D197" s="8"/>
      <c r="E197" s="8"/>
      <c r="F197" s="8"/>
    </row>
    <row r="198" spans="1:6" ht="20.100000000000001" customHeight="1" x14ac:dyDescent="0.15">
      <c r="A198" s="6"/>
      <c r="B198" s="7"/>
      <c r="C198" s="8"/>
      <c r="D198" s="8"/>
      <c r="E198" s="8"/>
      <c r="F198" s="8"/>
    </row>
    <row r="199" spans="1:6" ht="20.100000000000001" customHeight="1" x14ac:dyDescent="0.15">
      <c r="A199" s="6"/>
      <c r="B199" s="7"/>
      <c r="C199" s="8"/>
      <c r="D199" s="8"/>
      <c r="E199" s="8"/>
      <c r="F199" s="8"/>
    </row>
    <row r="200" spans="1:6" ht="20.100000000000001" customHeight="1" x14ac:dyDescent="0.15">
      <c r="A200" s="6"/>
      <c r="B200" s="7"/>
      <c r="C200" s="8"/>
      <c r="D200" s="8"/>
      <c r="E200" s="8"/>
      <c r="F200" s="8"/>
    </row>
    <row r="201" spans="1:6" ht="20.100000000000001" customHeight="1" x14ac:dyDescent="0.15">
      <c r="A201" s="6"/>
      <c r="B201" s="7"/>
      <c r="C201" s="8"/>
      <c r="D201" s="8"/>
      <c r="E201" s="8"/>
      <c r="F201" s="8"/>
    </row>
    <row r="202" spans="1:6" ht="20.100000000000001" customHeight="1" x14ac:dyDescent="0.15">
      <c r="A202" s="6"/>
      <c r="B202" s="7"/>
      <c r="C202" s="8"/>
      <c r="D202" s="8"/>
      <c r="E202" s="8"/>
      <c r="F202" s="8"/>
    </row>
    <row r="203" spans="1:6" ht="20.100000000000001" customHeight="1" x14ac:dyDescent="0.15">
      <c r="A203" s="6"/>
      <c r="B203" s="7"/>
      <c r="C203" s="8"/>
      <c r="D203" s="8"/>
      <c r="E203" s="8"/>
      <c r="F203" s="8"/>
    </row>
    <row r="204" spans="1:6" ht="20.100000000000001" customHeight="1" x14ac:dyDescent="0.15">
      <c r="A204" s="6"/>
      <c r="B204" s="7"/>
      <c r="C204" s="8"/>
      <c r="D204" s="8"/>
      <c r="E204" s="8"/>
      <c r="F204" s="8"/>
    </row>
    <row r="205" spans="1:6" ht="20.100000000000001" customHeight="1" x14ac:dyDescent="0.15">
      <c r="A205" s="6"/>
      <c r="B205" s="7"/>
      <c r="C205" s="8"/>
      <c r="D205" s="8"/>
      <c r="E205" s="8"/>
      <c r="F205" s="8"/>
    </row>
    <row r="206" spans="1:6" ht="20.100000000000001" customHeight="1" x14ac:dyDescent="0.15">
      <c r="A206" s="6"/>
      <c r="B206" s="7"/>
      <c r="C206" s="8"/>
      <c r="D206" s="8"/>
      <c r="E206" s="8"/>
      <c r="F206" s="8"/>
    </row>
    <row r="207" spans="1:6" ht="20.100000000000001" customHeight="1" x14ac:dyDescent="0.15">
      <c r="A207" s="6"/>
      <c r="B207" s="7"/>
      <c r="C207" s="8"/>
      <c r="D207" s="8"/>
      <c r="E207" s="8"/>
      <c r="F207" s="8"/>
    </row>
    <row r="208" spans="1:6" ht="20.100000000000001" customHeight="1" x14ac:dyDescent="0.15">
      <c r="A208" s="6"/>
      <c r="B208" s="7"/>
      <c r="C208" s="8"/>
      <c r="D208" s="8"/>
      <c r="E208" s="8"/>
      <c r="F208" s="8"/>
    </row>
    <row r="209" spans="1:6" ht="20.100000000000001" customHeight="1" x14ac:dyDescent="0.15">
      <c r="A209" s="6"/>
      <c r="B209" s="7"/>
      <c r="C209" s="8"/>
      <c r="D209" s="8"/>
      <c r="E209" s="8"/>
      <c r="F209" s="8"/>
    </row>
    <row r="210" spans="1:6" ht="20.100000000000001" customHeight="1" x14ac:dyDescent="0.15">
      <c r="A210" s="6"/>
      <c r="B210" s="7"/>
      <c r="C210" s="8"/>
      <c r="D210" s="8"/>
      <c r="E210" s="8"/>
      <c r="F210" s="8"/>
    </row>
    <row r="211" spans="1:6" ht="20.100000000000001" customHeight="1" x14ac:dyDescent="0.15">
      <c r="A211" s="6"/>
      <c r="B211" s="7"/>
      <c r="C211" s="8"/>
      <c r="D211" s="8"/>
      <c r="E211" s="8"/>
      <c r="F211" s="8"/>
    </row>
    <row r="212" spans="1:6" ht="20.100000000000001" customHeight="1" x14ac:dyDescent="0.15">
      <c r="A212" s="6"/>
      <c r="B212" s="7"/>
      <c r="C212" s="8"/>
      <c r="D212" s="8"/>
      <c r="E212" s="8"/>
      <c r="F212" s="8"/>
    </row>
    <row r="213" spans="1:6" ht="20.100000000000001" customHeight="1" x14ac:dyDescent="0.15">
      <c r="A213" s="6"/>
      <c r="B213" s="7"/>
      <c r="C213" s="8"/>
      <c r="D213" s="8"/>
      <c r="E213" s="8"/>
      <c r="F213" s="8"/>
    </row>
    <row r="214" spans="1:6" ht="20.100000000000001" customHeight="1" x14ac:dyDescent="0.15">
      <c r="A214" s="6"/>
      <c r="B214" s="7"/>
      <c r="C214" s="8"/>
      <c r="D214" s="8"/>
      <c r="E214" s="8"/>
      <c r="F214" s="8"/>
    </row>
    <row r="215" spans="1:6" ht="20.100000000000001" customHeight="1" x14ac:dyDescent="0.15">
      <c r="A215" s="6"/>
      <c r="B215" s="7"/>
      <c r="C215" s="8"/>
      <c r="D215" s="8"/>
      <c r="E215" s="8"/>
      <c r="F215" s="8"/>
    </row>
    <row r="216" spans="1:6" ht="20.100000000000001" customHeight="1" x14ac:dyDescent="0.15">
      <c r="A216" s="6"/>
      <c r="B216" s="7"/>
      <c r="C216" s="8"/>
      <c r="D216" s="8"/>
      <c r="E216" s="8"/>
      <c r="F216" s="8"/>
    </row>
    <row r="217" spans="1:6" ht="20.100000000000001" customHeight="1" x14ac:dyDescent="0.15">
      <c r="A217" s="6"/>
      <c r="B217" s="7"/>
      <c r="C217" s="8"/>
      <c r="D217" s="8"/>
      <c r="E217" s="8"/>
      <c r="F217" s="8"/>
    </row>
    <row r="218" spans="1:6" ht="20.100000000000001" customHeight="1" x14ac:dyDescent="0.15">
      <c r="A218" s="6"/>
      <c r="B218" s="7"/>
      <c r="C218" s="8"/>
      <c r="D218" s="8"/>
      <c r="E218" s="8"/>
      <c r="F218" s="8"/>
    </row>
    <row r="219" spans="1:6" ht="20.100000000000001" customHeight="1" x14ac:dyDescent="0.15">
      <c r="A219" s="6"/>
      <c r="B219" s="7"/>
      <c r="C219" s="8"/>
      <c r="D219" s="8"/>
      <c r="E219" s="8"/>
      <c r="F219" s="8"/>
    </row>
    <row r="220" spans="1:6" ht="20.100000000000001" customHeight="1" x14ac:dyDescent="0.15">
      <c r="A220" s="6"/>
      <c r="B220" s="7"/>
      <c r="C220" s="8"/>
      <c r="D220" s="8"/>
      <c r="E220" s="8"/>
      <c r="F220" s="8"/>
    </row>
    <row r="221" spans="1:6" ht="20.100000000000001" customHeight="1" x14ac:dyDescent="0.15">
      <c r="A221" s="6"/>
      <c r="B221" s="7"/>
      <c r="C221" s="8"/>
      <c r="D221" s="8"/>
      <c r="E221" s="8"/>
      <c r="F221" s="8"/>
    </row>
    <row r="222" spans="1:6" ht="20.100000000000001" customHeight="1" x14ac:dyDescent="0.15">
      <c r="A222" s="6"/>
      <c r="B222" s="7"/>
      <c r="C222" s="8"/>
      <c r="D222" s="8"/>
      <c r="E222" s="8"/>
      <c r="F222" s="8"/>
    </row>
    <row r="223" spans="1:6" ht="20.100000000000001" customHeight="1" x14ac:dyDescent="0.15">
      <c r="A223" s="6"/>
      <c r="B223" s="7"/>
      <c r="C223" s="8"/>
      <c r="D223" s="8"/>
      <c r="E223" s="8"/>
      <c r="F223" s="8"/>
    </row>
  </sheetData>
  <mergeCells count="22">
    <mergeCell ref="A2:A63"/>
    <mergeCell ref="B2:B11"/>
    <mergeCell ref="B12:B21"/>
    <mergeCell ref="B22:B31"/>
    <mergeCell ref="B32:B40"/>
    <mergeCell ref="B41:B50"/>
    <mergeCell ref="B51:B60"/>
    <mergeCell ref="B61:B63"/>
    <mergeCell ref="A64:A131"/>
    <mergeCell ref="B64:B77"/>
    <mergeCell ref="B78:B91"/>
    <mergeCell ref="B92:B104"/>
    <mergeCell ref="B105:B117"/>
    <mergeCell ref="B118:B131"/>
    <mergeCell ref="A181:A186"/>
    <mergeCell ref="B181:B186"/>
    <mergeCell ref="A132:A157"/>
    <mergeCell ref="B132:B144"/>
    <mergeCell ref="B145:B157"/>
    <mergeCell ref="A158:A180"/>
    <mergeCell ref="B158:B169"/>
    <mergeCell ref="B170:B180"/>
  </mergeCells>
  <phoneticPr fontId="1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3"/>
  <sheetViews>
    <sheetView view="pageBreakPreview" zoomScaleNormal="100" zoomScaleSheetLayoutView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RowHeight="14.25" x14ac:dyDescent="0.15"/>
  <cols>
    <col min="1" max="1" width="31.5703125" style="51" bestFit="1" customWidth="1"/>
    <col min="2" max="2" width="34.140625" style="5" bestFit="1" customWidth="1"/>
    <col min="3" max="3" width="11" style="5" bestFit="1" customWidth="1"/>
    <col min="4" max="4" width="8.5703125" style="5" bestFit="1" customWidth="1"/>
    <col min="5" max="16384" width="9.140625" style="5"/>
  </cols>
  <sheetData>
    <row r="1" spans="1:4" ht="15" thickBot="1" x14ac:dyDescent="0.2">
      <c r="A1" s="40" t="s">
        <v>89</v>
      </c>
      <c r="B1" s="1" t="s">
        <v>699</v>
      </c>
      <c r="C1" s="3" t="s">
        <v>700</v>
      </c>
      <c r="D1" s="4" t="s">
        <v>316</v>
      </c>
    </row>
    <row r="2" spans="1:4" x14ac:dyDescent="0.15">
      <c r="A2" s="134" t="s">
        <v>105</v>
      </c>
      <c r="B2" s="27" t="s">
        <v>701</v>
      </c>
      <c r="C2" s="28" t="s">
        <v>702</v>
      </c>
      <c r="D2" s="29">
        <v>2</v>
      </c>
    </row>
    <row r="3" spans="1:4" ht="15" thickBot="1" x14ac:dyDescent="0.2">
      <c r="A3" s="135"/>
      <c r="B3" s="32" t="s">
        <v>703</v>
      </c>
      <c r="C3" s="33" t="s">
        <v>704</v>
      </c>
      <c r="D3" s="34">
        <v>1</v>
      </c>
    </row>
    <row r="4" spans="1:4" x14ac:dyDescent="0.15">
      <c r="A4" s="134" t="s">
        <v>705</v>
      </c>
      <c r="B4" s="27" t="s">
        <v>706</v>
      </c>
      <c r="C4" s="28" t="s">
        <v>707</v>
      </c>
      <c r="D4" s="29">
        <v>2</v>
      </c>
    </row>
    <row r="5" spans="1:4" x14ac:dyDescent="0.15">
      <c r="A5" s="136"/>
      <c r="B5" s="30" t="s">
        <v>708</v>
      </c>
      <c r="C5" s="25" t="s">
        <v>321</v>
      </c>
      <c r="D5" s="31">
        <v>2</v>
      </c>
    </row>
    <row r="6" spans="1:4" ht="15" thickBot="1" x14ac:dyDescent="0.2">
      <c r="A6" s="135"/>
      <c r="B6" s="32" t="s">
        <v>709</v>
      </c>
      <c r="C6" s="33" t="s">
        <v>92</v>
      </c>
      <c r="D6" s="34">
        <v>1</v>
      </c>
    </row>
    <row r="7" spans="1:4" x14ac:dyDescent="0.15">
      <c r="A7" s="134" t="s">
        <v>710</v>
      </c>
      <c r="B7" s="27" t="s">
        <v>711</v>
      </c>
      <c r="C7" s="28" t="s">
        <v>82</v>
      </c>
      <c r="D7" s="29">
        <v>3</v>
      </c>
    </row>
    <row r="8" spans="1:4" x14ac:dyDescent="0.15">
      <c r="A8" s="136"/>
      <c r="B8" s="30" t="s">
        <v>712</v>
      </c>
      <c r="C8" s="25" t="s">
        <v>713</v>
      </c>
      <c r="D8" s="31">
        <v>3</v>
      </c>
    </row>
    <row r="9" spans="1:4" x14ac:dyDescent="0.15">
      <c r="A9" s="136"/>
      <c r="B9" s="30" t="s">
        <v>714</v>
      </c>
      <c r="C9" s="25" t="s">
        <v>320</v>
      </c>
      <c r="D9" s="31">
        <v>2</v>
      </c>
    </row>
    <row r="10" spans="1:4" ht="15" thickBot="1" x14ac:dyDescent="0.2">
      <c r="A10" s="135"/>
      <c r="B10" s="32" t="s">
        <v>715</v>
      </c>
      <c r="C10" s="33" t="s">
        <v>321</v>
      </c>
      <c r="D10" s="34">
        <v>2</v>
      </c>
    </row>
    <row r="11" spans="1:4" x14ac:dyDescent="0.15">
      <c r="A11" s="134" t="s">
        <v>593</v>
      </c>
      <c r="B11" s="27" t="s">
        <v>716</v>
      </c>
      <c r="C11" s="28" t="s">
        <v>82</v>
      </c>
      <c r="D11" s="29">
        <v>2</v>
      </c>
    </row>
    <row r="12" spans="1:4" x14ac:dyDescent="0.15">
      <c r="A12" s="136"/>
      <c r="B12" s="30" t="s">
        <v>717</v>
      </c>
      <c r="C12" s="25" t="s">
        <v>82</v>
      </c>
      <c r="D12" s="31">
        <v>2</v>
      </c>
    </row>
    <row r="13" spans="1:4" x14ac:dyDescent="0.15">
      <c r="A13" s="136"/>
      <c r="B13" s="30" t="s">
        <v>718</v>
      </c>
      <c r="C13" s="25" t="s">
        <v>90</v>
      </c>
      <c r="D13" s="31">
        <v>2</v>
      </c>
    </row>
    <row r="14" spans="1:4" x14ac:dyDescent="0.15">
      <c r="A14" s="136"/>
      <c r="B14" s="30" t="s">
        <v>719</v>
      </c>
      <c r="C14" s="25" t="s">
        <v>90</v>
      </c>
      <c r="D14" s="31">
        <v>2</v>
      </c>
    </row>
    <row r="15" spans="1:4" x14ac:dyDescent="0.15">
      <c r="A15" s="136"/>
      <c r="B15" s="30" t="s">
        <v>106</v>
      </c>
      <c r="C15" s="25" t="s">
        <v>90</v>
      </c>
      <c r="D15" s="31">
        <v>2</v>
      </c>
    </row>
    <row r="16" spans="1:4" x14ac:dyDescent="0.15">
      <c r="A16" s="136"/>
      <c r="B16" s="30" t="s">
        <v>322</v>
      </c>
      <c r="C16" s="25" t="s">
        <v>720</v>
      </c>
      <c r="D16" s="31">
        <v>2</v>
      </c>
    </row>
    <row r="17" spans="1:4" ht="15" thickBot="1" x14ac:dyDescent="0.2">
      <c r="A17" s="135"/>
      <c r="B17" s="32" t="s">
        <v>91</v>
      </c>
      <c r="C17" s="33" t="s">
        <v>321</v>
      </c>
      <c r="D17" s="34">
        <v>1</v>
      </c>
    </row>
    <row r="18" spans="1:4" x14ac:dyDescent="0.15">
      <c r="A18" s="134" t="s">
        <v>721</v>
      </c>
      <c r="B18" s="27" t="s">
        <v>722</v>
      </c>
      <c r="C18" s="28" t="s">
        <v>723</v>
      </c>
      <c r="D18" s="29">
        <v>1</v>
      </c>
    </row>
    <row r="19" spans="1:4" x14ac:dyDescent="0.15">
      <c r="A19" s="136"/>
      <c r="B19" s="30" t="s">
        <v>724</v>
      </c>
      <c r="C19" s="25" t="s">
        <v>725</v>
      </c>
      <c r="D19" s="31">
        <v>1</v>
      </c>
    </row>
    <row r="20" spans="1:4" x14ac:dyDescent="0.15">
      <c r="A20" s="136"/>
      <c r="B20" s="30" t="s">
        <v>726</v>
      </c>
      <c r="C20" s="25" t="s">
        <v>82</v>
      </c>
      <c r="D20" s="31">
        <v>2</v>
      </c>
    </row>
    <row r="21" spans="1:4" x14ac:dyDescent="0.15">
      <c r="A21" s="136"/>
      <c r="B21" s="30" t="s">
        <v>727</v>
      </c>
      <c r="C21" s="25" t="s">
        <v>82</v>
      </c>
      <c r="D21" s="31">
        <v>2</v>
      </c>
    </row>
    <row r="22" spans="1:4" x14ac:dyDescent="0.15">
      <c r="A22" s="136"/>
      <c r="B22" s="30" t="s">
        <v>728</v>
      </c>
      <c r="C22" s="25" t="s">
        <v>82</v>
      </c>
      <c r="D22" s="31">
        <v>2</v>
      </c>
    </row>
    <row r="23" spans="1:4" x14ac:dyDescent="0.15">
      <c r="A23" s="136"/>
      <c r="B23" s="30" t="s">
        <v>729</v>
      </c>
      <c r="C23" s="25" t="s">
        <v>82</v>
      </c>
      <c r="D23" s="31">
        <v>2</v>
      </c>
    </row>
    <row r="24" spans="1:4" x14ac:dyDescent="0.15">
      <c r="A24" s="136"/>
      <c r="B24" s="30" t="s">
        <v>730</v>
      </c>
      <c r="C24" s="25" t="s">
        <v>713</v>
      </c>
      <c r="D24" s="31">
        <v>1</v>
      </c>
    </row>
    <row r="25" spans="1:4" x14ac:dyDescent="0.15">
      <c r="A25" s="136"/>
      <c r="B25" s="30" t="s">
        <v>323</v>
      </c>
      <c r="C25" s="25" t="s">
        <v>90</v>
      </c>
      <c r="D25" s="31">
        <v>2</v>
      </c>
    </row>
    <row r="26" spans="1:4" ht="15" thickBot="1" x14ac:dyDescent="0.2">
      <c r="A26" s="135"/>
      <c r="B26" s="32" t="s">
        <v>324</v>
      </c>
      <c r="C26" s="33" t="s">
        <v>90</v>
      </c>
      <c r="D26" s="34">
        <v>2</v>
      </c>
    </row>
    <row r="27" spans="1:4" x14ac:dyDescent="0.15">
      <c r="A27" s="134" t="s">
        <v>731</v>
      </c>
      <c r="B27" s="27" t="s">
        <v>732</v>
      </c>
      <c r="C27" s="28" t="s">
        <v>725</v>
      </c>
      <c r="D27" s="29">
        <v>1</v>
      </c>
    </row>
    <row r="28" spans="1:4" x14ac:dyDescent="0.15">
      <c r="A28" s="136"/>
      <c r="B28" s="30" t="s">
        <v>733</v>
      </c>
      <c r="C28" s="25" t="s">
        <v>82</v>
      </c>
      <c r="D28" s="31">
        <v>1</v>
      </c>
    </row>
    <row r="29" spans="1:4" x14ac:dyDescent="0.15">
      <c r="A29" s="136"/>
      <c r="B29" s="30" t="s">
        <v>734</v>
      </c>
      <c r="C29" s="25" t="s">
        <v>90</v>
      </c>
      <c r="D29" s="31">
        <v>1</v>
      </c>
    </row>
    <row r="30" spans="1:4" x14ac:dyDescent="0.15">
      <c r="A30" s="136"/>
      <c r="B30" s="30" t="s">
        <v>735</v>
      </c>
      <c r="C30" s="25" t="s">
        <v>720</v>
      </c>
      <c r="D30" s="31">
        <v>1</v>
      </c>
    </row>
    <row r="31" spans="1:4" x14ac:dyDescent="0.15">
      <c r="A31" s="136"/>
      <c r="B31" s="30" t="s">
        <v>736</v>
      </c>
      <c r="C31" s="25" t="s">
        <v>320</v>
      </c>
      <c r="D31" s="31">
        <v>2</v>
      </c>
    </row>
    <row r="32" spans="1:4" x14ac:dyDescent="0.15">
      <c r="A32" s="136"/>
      <c r="B32" s="30" t="s">
        <v>737</v>
      </c>
      <c r="C32" s="25" t="s">
        <v>320</v>
      </c>
      <c r="D32" s="31">
        <v>2</v>
      </c>
    </row>
    <row r="33" spans="1:4" x14ac:dyDescent="0.15">
      <c r="A33" s="136"/>
      <c r="B33" s="30" t="s">
        <v>738</v>
      </c>
      <c r="C33" s="25" t="s">
        <v>320</v>
      </c>
      <c r="D33" s="31">
        <v>2</v>
      </c>
    </row>
    <row r="34" spans="1:4" x14ac:dyDescent="0.15">
      <c r="A34" s="136"/>
      <c r="B34" s="30" t="s">
        <v>325</v>
      </c>
      <c r="C34" s="25" t="s">
        <v>320</v>
      </c>
      <c r="D34" s="31">
        <v>2</v>
      </c>
    </row>
    <row r="35" spans="1:4" x14ac:dyDescent="0.15">
      <c r="A35" s="136"/>
      <c r="B35" s="30" t="s">
        <v>739</v>
      </c>
      <c r="C35" s="25" t="s">
        <v>321</v>
      </c>
      <c r="D35" s="31">
        <v>2</v>
      </c>
    </row>
    <row r="36" spans="1:4" ht="15" thickBot="1" x14ac:dyDescent="0.2">
      <c r="A36" s="135"/>
      <c r="B36" s="32" t="s">
        <v>326</v>
      </c>
      <c r="C36" s="33" t="s">
        <v>92</v>
      </c>
      <c r="D36" s="34">
        <v>1</v>
      </c>
    </row>
    <row r="37" spans="1:4" x14ac:dyDescent="0.15">
      <c r="A37" s="134" t="s">
        <v>740</v>
      </c>
      <c r="B37" s="27" t="s">
        <v>741</v>
      </c>
      <c r="C37" s="28" t="s">
        <v>742</v>
      </c>
      <c r="D37" s="29">
        <v>2</v>
      </c>
    </row>
    <row r="38" spans="1:4" x14ac:dyDescent="0.15">
      <c r="A38" s="136"/>
      <c r="B38" s="30" t="s">
        <v>327</v>
      </c>
      <c r="C38" s="25" t="s">
        <v>702</v>
      </c>
      <c r="D38" s="31">
        <v>2</v>
      </c>
    </row>
    <row r="39" spans="1:4" x14ac:dyDescent="0.15">
      <c r="A39" s="136"/>
      <c r="B39" s="30" t="s">
        <v>328</v>
      </c>
      <c r="C39" s="25" t="s">
        <v>743</v>
      </c>
      <c r="D39" s="31">
        <v>1</v>
      </c>
    </row>
    <row r="40" spans="1:4" x14ac:dyDescent="0.15">
      <c r="A40" s="136"/>
      <c r="B40" s="30" t="s">
        <v>744</v>
      </c>
      <c r="C40" s="25" t="s">
        <v>745</v>
      </c>
      <c r="D40" s="31">
        <v>1</v>
      </c>
    </row>
    <row r="41" spans="1:4" x14ac:dyDescent="0.15">
      <c r="A41" s="136"/>
      <c r="B41" s="30" t="s">
        <v>746</v>
      </c>
      <c r="C41" s="25" t="s">
        <v>320</v>
      </c>
      <c r="D41" s="31">
        <v>1</v>
      </c>
    </row>
    <row r="42" spans="1:4" x14ac:dyDescent="0.15">
      <c r="A42" s="136"/>
      <c r="B42" s="30" t="s">
        <v>747</v>
      </c>
      <c r="C42" s="25" t="s">
        <v>321</v>
      </c>
      <c r="D42" s="31">
        <v>2</v>
      </c>
    </row>
    <row r="43" spans="1:4" x14ac:dyDescent="0.15">
      <c r="A43" s="136"/>
      <c r="B43" s="30" t="s">
        <v>107</v>
      </c>
      <c r="C43" s="25" t="s">
        <v>704</v>
      </c>
      <c r="D43" s="31">
        <v>2</v>
      </c>
    </row>
    <row r="44" spans="1:4" x14ac:dyDescent="0.15">
      <c r="A44" s="136"/>
      <c r="B44" s="30" t="s">
        <v>748</v>
      </c>
      <c r="C44" s="25" t="s">
        <v>704</v>
      </c>
      <c r="D44" s="31">
        <v>2</v>
      </c>
    </row>
    <row r="45" spans="1:4" x14ac:dyDescent="0.15">
      <c r="A45" s="136"/>
      <c r="B45" s="30" t="s">
        <v>749</v>
      </c>
      <c r="C45" s="25" t="s">
        <v>92</v>
      </c>
      <c r="D45" s="31">
        <v>1</v>
      </c>
    </row>
    <row r="46" spans="1:4" x14ac:dyDescent="0.15">
      <c r="A46" s="136"/>
      <c r="B46" s="30" t="s">
        <v>750</v>
      </c>
      <c r="C46" s="25" t="s">
        <v>92</v>
      </c>
      <c r="D46" s="31">
        <v>1</v>
      </c>
    </row>
    <row r="47" spans="1:4" ht="15" thickBot="1" x14ac:dyDescent="0.2">
      <c r="A47" s="135"/>
      <c r="B47" s="32" t="s">
        <v>751</v>
      </c>
      <c r="C47" s="33" t="s">
        <v>752</v>
      </c>
      <c r="D47" s="34">
        <v>1</v>
      </c>
    </row>
    <row r="48" spans="1:4" x14ac:dyDescent="0.15">
      <c r="A48" s="134" t="s">
        <v>753</v>
      </c>
      <c r="B48" s="27" t="s">
        <v>754</v>
      </c>
      <c r="C48" s="28" t="s">
        <v>755</v>
      </c>
      <c r="D48" s="29">
        <v>3</v>
      </c>
    </row>
    <row r="49" spans="1:4" x14ac:dyDescent="0.15">
      <c r="A49" s="136"/>
      <c r="B49" s="30" t="s">
        <v>756</v>
      </c>
      <c r="C49" s="25" t="s">
        <v>82</v>
      </c>
      <c r="D49" s="31">
        <v>3</v>
      </c>
    </row>
    <row r="50" spans="1:4" ht="15" thickBot="1" x14ac:dyDescent="0.2">
      <c r="A50" s="137"/>
      <c r="B50" s="35" t="s">
        <v>329</v>
      </c>
      <c r="C50" s="36" t="s">
        <v>320</v>
      </c>
      <c r="D50" s="37">
        <v>2</v>
      </c>
    </row>
    <row r="51" spans="1:4" x14ac:dyDescent="0.15">
      <c r="A51" s="134" t="s">
        <v>757</v>
      </c>
      <c r="B51" s="27" t="s">
        <v>758</v>
      </c>
      <c r="C51" s="28" t="s">
        <v>82</v>
      </c>
      <c r="D51" s="29">
        <v>2</v>
      </c>
    </row>
    <row r="52" spans="1:4" x14ac:dyDescent="0.15">
      <c r="A52" s="136"/>
      <c r="B52" s="30" t="s">
        <v>759</v>
      </c>
      <c r="C52" s="25" t="s">
        <v>725</v>
      </c>
      <c r="D52" s="31">
        <v>2</v>
      </c>
    </row>
    <row r="53" spans="1:4" x14ac:dyDescent="0.15">
      <c r="A53" s="136"/>
      <c r="B53" s="30" t="s">
        <v>760</v>
      </c>
      <c r="C53" s="25" t="s">
        <v>713</v>
      </c>
      <c r="D53" s="31">
        <v>2</v>
      </c>
    </row>
    <row r="54" spans="1:4" x14ac:dyDescent="0.15">
      <c r="A54" s="136"/>
      <c r="B54" s="30" t="s">
        <v>331</v>
      </c>
      <c r="C54" s="25" t="s">
        <v>82</v>
      </c>
      <c r="D54" s="31">
        <v>2</v>
      </c>
    </row>
    <row r="55" spans="1:4" x14ac:dyDescent="0.15">
      <c r="A55" s="136"/>
      <c r="B55" s="30" t="s">
        <v>330</v>
      </c>
      <c r="C55" s="25" t="s">
        <v>90</v>
      </c>
      <c r="D55" s="31">
        <v>1</v>
      </c>
    </row>
    <row r="56" spans="1:4" x14ac:dyDescent="0.15">
      <c r="A56" s="136"/>
      <c r="B56" s="30" t="s">
        <v>761</v>
      </c>
      <c r="C56" s="25" t="s">
        <v>743</v>
      </c>
      <c r="D56" s="31">
        <v>1</v>
      </c>
    </row>
    <row r="57" spans="1:4" x14ac:dyDescent="0.15">
      <c r="A57" s="136"/>
      <c r="B57" s="30" t="s">
        <v>762</v>
      </c>
      <c r="C57" s="25" t="s">
        <v>743</v>
      </c>
      <c r="D57" s="31">
        <v>1</v>
      </c>
    </row>
    <row r="58" spans="1:4" x14ac:dyDescent="0.15">
      <c r="A58" s="136"/>
      <c r="B58" s="30" t="s">
        <v>332</v>
      </c>
      <c r="C58" s="25" t="s">
        <v>320</v>
      </c>
      <c r="D58" s="31">
        <v>1</v>
      </c>
    </row>
    <row r="59" spans="1:4" x14ac:dyDescent="0.15">
      <c r="A59" s="136"/>
      <c r="B59" s="30" t="s">
        <v>108</v>
      </c>
      <c r="C59" s="25" t="s">
        <v>321</v>
      </c>
      <c r="D59" s="31">
        <v>1</v>
      </c>
    </row>
    <row r="60" spans="1:4" x14ac:dyDescent="0.15">
      <c r="A60" s="136"/>
      <c r="B60" s="30" t="s">
        <v>763</v>
      </c>
      <c r="C60" s="25" t="s">
        <v>707</v>
      </c>
      <c r="D60" s="31">
        <v>1</v>
      </c>
    </row>
    <row r="61" spans="1:4" ht="15" thickBot="1" x14ac:dyDescent="0.2">
      <c r="A61" s="135"/>
      <c r="B61" s="32" t="s">
        <v>333</v>
      </c>
      <c r="C61" s="33" t="s">
        <v>764</v>
      </c>
      <c r="D61" s="34">
        <v>1</v>
      </c>
    </row>
    <row r="62" spans="1:4" x14ac:dyDescent="0.15">
      <c r="A62" s="134" t="s">
        <v>765</v>
      </c>
      <c r="B62" s="27" t="s">
        <v>766</v>
      </c>
      <c r="C62" s="28" t="s">
        <v>82</v>
      </c>
      <c r="D62" s="29">
        <v>1</v>
      </c>
    </row>
    <row r="63" spans="1:4" x14ac:dyDescent="0.15">
      <c r="A63" s="136"/>
      <c r="B63" s="30" t="s">
        <v>767</v>
      </c>
      <c r="C63" s="25" t="s">
        <v>82</v>
      </c>
      <c r="D63" s="31">
        <v>1</v>
      </c>
    </row>
    <row r="64" spans="1:4" x14ac:dyDescent="0.15">
      <c r="A64" s="136"/>
      <c r="B64" s="30" t="s">
        <v>768</v>
      </c>
      <c r="C64" s="25" t="s">
        <v>742</v>
      </c>
      <c r="D64" s="31">
        <v>1</v>
      </c>
    </row>
    <row r="65" spans="1:4" x14ac:dyDescent="0.15">
      <c r="A65" s="136"/>
      <c r="B65" s="30" t="s">
        <v>769</v>
      </c>
      <c r="C65" s="25" t="s">
        <v>90</v>
      </c>
      <c r="D65" s="31">
        <v>1</v>
      </c>
    </row>
    <row r="66" spans="1:4" x14ac:dyDescent="0.15">
      <c r="A66" s="136"/>
      <c r="B66" s="30" t="s">
        <v>334</v>
      </c>
      <c r="C66" s="25" t="s">
        <v>720</v>
      </c>
      <c r="D66" s="31">
        <v>1</v>
      </c>
    </row>
    <row r="67" spans="1:4" x14ac:dyDescent="0.15">
      <c r="A67" s="136"/>
      <c r="B67" s="30" t="s">
        <v>770</v>
      </c>
      <c r="C67" s="25" t="s">
        <v>771</v>
      </c>
      <c r="D67" s="31">
        <v>1</v>
      </c>
    </row>
    <row r="68" spans="1:4" x14ac:dyDescent="0.15">
      <c r="A68" s="136"/>
      <c r="B68" s="30" t="s">
        <v>335</v>
      </c>
      <c r="C68" s="25" t="s">
        <v>90</v>
      </c>
      <c r="D68" s="31">
        <v>1</v>
      </c>
    </row>
    <row r="69" spans="1:4" x14ac:dyDescent="0.15">
      <c r="A69" s="136"/>
      <c r="B69" s="30" t="s">
        <v>772</v>
      </c>
      <c r="C69" s="25" t="s">
        <v>704</v>
      </c>
      <c r="D69" s="31">
        <v>1</v>
      </c>
    </row>
    <row r="70" spans="1:4" x14ac:dyDescent="0.15">
      <c r="A70" s="136"/>
      <c r="B70" s="30" t="s">
        <v>773</v>
      </c>
      <c r="C70" s="25" t="s">
        <v>321</v>
      </c>
      <c r="D70" s="31">
        <v>1</v>
      </c>
    </row>
    <row r="71" spans="1:4" ht="15" thickBot="1" x14ac:dyDescent="0.2">
      <c r="A71" s="135"/>
      <c r="B71" s="32" t="s">
        <v>774</v>
      </c>
      <c r="C71" s="33" t="s">
        <v>707</v>
      </c>
      <c r="D71" s="34">
        <v>1</v>
      </c>
    </row>
    <row r="72" spans="1:4" x14ac:dyDescent="0.15">
      <c r="A72" s="134" t="s">
        <v>775</v>
      </c>
      <c r="B72" s="27" t="s">
        <v>776</v>
      </c>
      <c r="C72" s="28" t="s">
        <v>82</v>
      </c>
      <c r="D72" s="29">
        <v>3</v>
      </c>
    </row>
    <row r="73" spans="1:4" x14ac:dyDescent="0.15">
      <c r="A73" s="136"/>
      <c r="B73" s="30" t="s">
        <v>777</v>
      </c>
      <c r="C73" s="25" t="s">
        <v>725</v>
      </c>
      <c r="D73" s="31">
        <v>3</v>
      </c>
    </row>
    <row r="74" spans="1:4" x14ac:dyDescent="0.15">
      <c r="A74" s="136"/>
      <c r="B74" s="30" t="s">
        <v>778</v>
      </c>
      <c r="C74" s="25" t="s">
        <v>725</v>
      </c>
      <c r="D74" s="31">
        <v>3</v>
      </c>
    </row>
    <row r="75" spans="1:4" x14ac:dyDescent="0.15">
      <c r="A75" s="136"/>
      <c r="B75" s="30" t="s">
        <v>779</v>
      </c>
      <c r="C75" s="25" t="s">
        <v>755</v>
      </c>
      <c r="D75" s="31">
        <v>3</v>
      </c>
    </row>
    <row r="76" spans="1:4" x14ac:dyDescent="0.15">
      <c r="A76" s="136"/>
      <c r="B76" s="30" t="s">
        <v>336</v>
      </c>
      <c r="C76" s="25" t="s">
        <v>90</v>
      </c>
      <c r="D76" s="31">
        <v>2</v>
      </c>
    </row>
    <row r="77" spans="1:4" x14ac:dyDescent="0.15">
      <c r="A77" s="136"/>
      <c r="B77" s="30" t="s">
        <v>780</v>
      </c>
      <c r="C77" s="25" t="s">
        <v>90</v>
      </c>
      <c r="D77" s="31">
        <v>2</v>
      </c>
    </row>
    <row r="78" spans="1:4" x14ac:dyDescent="0.15">
      <c r="A78" s="136"/>
      <c r="B78" s="30" t="s">
        <v>337</v>
      </c>
      <c r="C78" s="25" t="s">
        <v>771</v>
      </c>
      <c r="D78" s="31">
        <v>2</v>
      </c>
    </row>
    <row r="79" spans="1:4" x14ac:dyDescent="0.15">
      <c r="A79" s="136"/>
      <c r="B79" s="30" t="s">
        <v>781</v>
      </c>
      <c r="C79" s="25" t="s">
        <v>90</v>
      </c>
      <c r="D79" s="31">
        <v>2</v>
      </c>
    </row>
    <row r="80" spans="1:4" x14ac:dyDescent="0.15">
      <c r="A80" s="136"/>
      <c r="B80" s="30" t="s">
        <v>782</v>
      </c>
      <c r="C80" s="25" t="s">
        <v>745</v>
      </c>
      <c r="D80" s="31">
        <v>1</v>
      </c>
    </row>
    <row r="81" spans="1:4" x14ac:dyDescent="0.15">
      <c r="A81" s="136"/>
      <c r="B81" s="30" t="s">
        <v>338</v>
      </c>
      <c r="C81" s="25" t="s">
        <v>743</v>
      </c>
      <c r="D81" s="31">
        <v>1</v>
      </c>
    </row>
    <row r="82" spans="1:4" ht="15" thickBot="1" x14ac:dyDescent="0.2">
      <c r="A82" s="135"/>
      <c r="B82" s="32" t="s">
        <v>109</v>
      </c>
      <c r="C82" s="33" t="s">
        <v>321</v>
      </c>
      <c r="D82" s="34">
        <v>1</v>
      </c>
    </row>
    <row r="83" spans="1:4" x14ac:dyDescent="0.15">
      <c r="A83" s="134" t="s">
        <v>339</v>
      </c>
      <c r="B83" s="27" t="s">
        <v>340</v>
      </c>
      <c r="C83" s="28" t="s">
        <v>755</v>
      </c>
      <c r="D83" s="29">
        <v>2</v>
      </c>
    </row>
    <row r="84" spans="1:4" x14ac:dyDescent="0.15">
      <c r="A84" s="136"/>
      <c r="B84" s="30" t="s">
        <v>110</v>
      </c>
      <c r="C84" s="25" t="s">
        <v>742</v>
      </c>
      <c r="D84" s="31">
        <v>1</v>
      </c>
    </row>
    <row r="85" spans="1:4" x14ac:dyDescent="0.15">
      <c r="A85" s="136"/>
      <c r="B85" s="30" t="s">
        <v>341</v>
      </c>
      <c r="C85" s="25" t="s">
        <v>702</v>
      </c>
      <c r="D85" s="31">
        <v>1</v>
      </c>
    </row>
    <row r="86" spans="1:4" x14ac:dyDescent="0.15">
      <c r="A86" s="136"/>
      <c r="B86" s="30" t="s">
        <v>783</v>
      </c>
      <c r="C86" s="25" t="s">
        <v>90</v>
      </c>
      <c r="D86" s="31">
        <v>1</v>
      </c>
    </row>
    <row r="87" spans="1:4" x14ac:dyDescent="0.15">
      <c r="A87" s="136"/>
      <c r="B87" s="30" t="s">
        <v>112</v>
      </c>
      <c r="C87" s="25" t="s">
        <v>90</v>
      </c>
      <c r="D87" s="31">
        <v>1</v>
      </c>
    </row>
    <row r="88" spans="1:4" ht="15" thickBot="1" x14ac:dyDescent="0.2">
      <c r="A88" s="135"/>
      <c r="B88" s="32" t="s">
        <v>111</v>
      </c>
      <c r="C88" s="33" t="s">
        <v>745</v>
      </c>
      <c r="D88" s="34">
        <v>1</v>
      </c>
    </row>
    <row r="89" spans="1:4" x14ac:dyDescent="0.15">
      <c r="A89" s="134" t="s">
        <v>784</v>
      </c>
      <c r="B89" s="27" t="s">
        <v>342</v>
      </c>
      <c r="C89" s="28" t="s">
        <v>82</v>
      </c>
      <c r="D89" s="29">
        <v>3</v>
      </c>
    </row>
    <row r="90" spans="1:4" x14ac:dyDescent="0.15">
      <c r="A90" s="136"/>
      <c r="B90" s="30" t="s">
        <v>785</v>
      </c>
      <c r="C90" s="25" t="s">
        <v>725</v>
      </c>
      <c r="D90" s="31">
        <v>3</v>
      </c>
    </row>
    <row r="91" spans="1:4" x14ac:dyDescent="0.15">
      <c r="A91" s="136"/>
      <c r="B91" s="30" t="s">
        <v>786</v>
      </c>
      <c r="C91" s="25" t="s">
        <v>82</v>
      </c>
      <c r="D91" s="31">
        <v>3</v>
      </c>
    </row>
    <row r="92" spans="1:4" x14ac:dyDescent="0.15">
      <c r="A92" s="136"/>
      <c r="B92" s="30" t="s">
        <v>343</v>
      </c>
      <c r="C92" s="25" t="s">
        <v>82</v>
      </c>
      <c r="D92" s="31">
        <v>3</v>
      </c>
    </row>
    <row r="93" spans="1:4" x14ac:dyDescent="0.15">
      <c r="A93" s="136"/>
      <c r="B93" s="30" t="s">
        <v>787</v>
      </c>
      <c r="C93" s="25" t="s">
        <v>725</v>
      </c>
      <c r="D93" s="31">
        <v>3</v>
      </c>
    </row>
    <row r="94" spans="1:4" x14ac:dyDescent="0.15">
      <c r="A94" s="136"/>
      <c r="B94" s="30" t="s">
        <v>344</v>
      </c>
      <c r="C94" s="25" t="s">
        <v>90</v>
      </c>
      <c r="D94" s="31">
        <v>2</v>
      </c>
    </row>
    <row r="95" spans="1:4" x14ac:dyDescent="0.15">
      <c r="A95" s="136"/>
      <c r="B95" s="30" t="s">
        <v>788</v>
      </c>
      <c r="C95" s="25" t="s">
        <v>90</v>
      </c>
      <c r="D95" s="31">
        <v>2</v>
      </c>
    </row>
    <row r="96" spans="1:4" x14ac:dyDescent="0.15">
      <c r="A96" s="136"/>
      <c r="B96" s="30" t="s">
        <v>789</v>
      </c>
      <c r="C96" s="25" t="s">
        <v>702</v>
      </c>
      <c r="D96" s="31">
        <v>2</v>
      </c>
    </row>
    <row r="97" spans="1:4" x14ac:dyDescent="0.15">
      <c r="A97" s="136"/>
      <c r="B97" s="30" t="s">
        <v>113</v>
      </c>
      <c r="C97" s="25" t="s">
        <v>702</v>
      </c>
      <c r="D97" s="31">
        <v>1</v>
      </c>
    </row>
    <row r="98" spans="1:4" x14ac:dyDescent="0.15">
      <c r="A98" s="136"/>
      <c r="B98" s="30" t="s">
        <v>790</v>
      </c>
      <c r="C98" s="25" t="s">
        <v>90</v>
      </c>
      <c r="D98" s="31">
        <v>1</v>
      </c>
    </row>
    <row r="99" spans="1:4" x14ac:dyDescent="0.15">
      <c r="A99" s="136"/>
      <c r="B99" s="30" t="s">
        <v>791</v>
      </c>
      <c r="C99" s="25" t="s">
        <v>90</v>
      </c>
      <c r="D99" s="31">
        <v>1</v>
      </c>
    </row>
    <row r="100" spans="1:4" x14ac:dyDescent="0.15">
      <c r="A100" s="136"/>
      <c r="B100" s="30" t="s">
        <v>792</v>
      </c>
      <c r="C100" s="25" t="s">
        <v>771</v>
      </c>
      <c r="D100" s="31">
        <v>1</v>
      </c>
    </row>
    <row r="101" spans="1:4" x14ac:dyDescent="0.15">
      <c r="A101" s="136"/>
      <c r="B101" s="30" t="s">
        <v>793</v>
      </c>
      <c r="C101" s="25" t="s">
        <v>720</v>
      </c>
      <c r="D101" s="31">
        <v>1</v>
      </c>
    </row>
    <row r="102" spans="1:4" x14ac:dyDescent="0.15">
      <c r="A102" s="136"/>
      <c r="B102" s="30" t="s">
        <v>345</v>
      </c>
      <c r="C102" s="25" t="s">
        <v>90</v>
      </c>
      <c r="D102" s="31">
        <v>2</v>
      </c>
    </row>
    <row r="103" spans="1:4" ht="15" thickBot="1" x14ac:dyDescent="0.2">
      <c r="A103" s="135"/>
      <c r="B103" s="32" t="s">
        <v>346</v>
      </c>
      <c r="C103" s="33" t="s">
        <v>794</v>
      </c>
      <c r="D103" s="34">
        <v>2</v>
      </c>
    </row>
    <row r="104" spans="1:4" x14ac:dyDescent="0.15">
      <c r="A104" s="134" t="s">
        <v>795</v>
      </c>
      <c r="B104" s="27" t="s">
        <v>796</v>
      </c>
      <c r="C104" s="28" t="s">
        <v>82</v>
      </c>
      <c r="D104" s="29">
        <v>3</v>
      </c>
    </row>
    <row r="105" spans="1:4" x14ac:dyDescent="0.15">
      <c r="A105" s="136"/>
      <c r="B105" s="30" t="s">
        <v>347</v>
      </c>
      <c r="C105" s="25" t="s">
        <v>713</v>
      </c>
      <c r="D105" s="31">
        <v>3</v>
      </c>
    </row>
    <row r="106" spans="1:4" x14ac:dyDescent="0.15">
      <c r="A106" s="136"/>
      <c r="B106" s="30" t="s">
        <v>797</v>
      </c>
      <c r="C106" s="25" t="s">
        <v>82</v>
      </c>
      <c r="D106" s="31">
        <v>3</v>
      </c>
    </row>
    <row r="107" spans="1:4" x14ac:dyDescent="0.15">
      <c r="A107" s="136"/>
      <c r="B107" s="30" t="s">
        <v>798</v>
      </c>
      <c r="C107" s="25" t="s">
        <v>82</v>
      </c>
      <c r="D107" s="31">
        <v>3</v>
      </c>
    </row>
    <row r="108" spans="1:4" x14ac:dyDescent="0.15">
      <c r="A108" s="136"/>
      <c r="B108" s="30" t="s">
        <v>799</v>
      </c>
      <c r="C108" s="25" t="s">
        <v>713</v>
      </c>
      <c r="D108" s="31">
        <v>3</v>
      </c>
    </row>
    <row r="109" spans="1:4" x14ac:dyDescent="0.15">
      <c r="A109" s="136"/>
      <c r="B109" s="30" t="s">
        <v>800</v>
      </c>
      <c r="C109" s="25" t="s">
        <v>82</v>
      </c>
      <c r="D109" s="31">
        <v>3</v>
      </c>
    </row>
    <row r="110" spans="1:4" x14ac:dyDescent="0.15">
      <c r="A110" s="136"/>
      <c r="B110" s="30" t="s">
        <v>114</v>
      </c>
      <c r="C110" s="25" t="s">
        <v>90</v>
      </c>
      <c r="D110" s="31">
        <v>2</v>
      </c>
    </row>
    <row r="111" spans="1:4" x14ac:dyDescent="0.15">
      <c r="A111" s="136"/>
      <c r="B111" s="30" t="s">
        <v>801</v>
      </c>
      <c r="C111" s="25" t="s">
        <v>90</v>
      </c>
      <c r="D111" s="31">
        <v>2</v>
      </c>
    </row>
    <row r="112" spans="1:4" x14ac:dyDescent="0.15">
      <c r="A112" s="136"/>
      <c r="B112" s="30" t="s">
        <v>348</v>
      </c>
      <c r="C112" s="25" t="s">
        <v>720</v>
      </c>
      <c r="D112" s="31">
        <v>2</v>
      </c>
    </row>
    <row r="113" spans="1:4" x14ac:dyDescent="0.15">
      <c r="A113" s="136"/>
      <c r="B113" s="30" t="s">
        <v>802</v>
      </c>
      <c r="C113" s="25" t="s">
        <v>90</v>
      </c>
      <c r="D113" s="31">
        <v>2</v>
      </c>
    </row>
    <row r="114" spans="1:4" x14ac:dyDescent="0.15">
      <c r="A114" s="136"/>
      <c r="B114" s="30" t="s">
        <v>350</v>
      </c>
      <c r="C114" s="25" t="s">
        <v>90</v>
      </c>
      <c r="D114" s="31">
        <v>2</v>
      </c>
    </row>
    <row r="115" spans="1:4" x14ac:dyDescent="0.15">
      <c r="A115" s="136"/>
      <c r="B115" s="30" t="s">
        <v>349</v>
      </c>
      <c r="C115" s="25" t="s">
        <v>745</v>
      </c>
      <c r="D115" s="31">
        <v>2</v>
      </c>
    </row>
    <row r="116" spans="1:4" x14ac:dyDescent="0.15">
      <c r="A116" s="136"/>
      <c r="B116" s="30" t="s">
        <v>803</v>
      </c>
      <c r="C116" s="25" t="s">
        <v>704</v>
      </c>
      <c r="D116" s="31">
        <v>2</v>
      </c>
    </row>
    <row r="117" spans="1:4" ht="15" thickBot="1" x14ac:dyDescent="0.2">
      <c r="A117" s="135"/>
      <c r="B117" s="32" t="s">
        <v>804</v>
      </c>
      <c r="C117" s="33" t="s">
        <v>707</v>
      </c>
      <c r="D117" s="34">
        <v>2</v>
      </c>
    </row>
    <row r="118" spans="1:4" ht="15" thickBot="1" x14ac:dyDescent="0.2">
      <c r="A118" s="92" t="s">
        <v>805</v>
      </c>
      <c r="B118" s="93" t="s">
        <v>806</v>
      </c>
      <c r="C118" s="94" t="s">
        <v>755</v>
      </c>
      <c r="D118" s="67">
        <v>3</v>
      </c>
    </row>
    <row r="119" spans="1:4" x14ac:dyDescent="0.15">
      <c r="A119" s="134" t="s">
        <v>351</v>
      </c>
      <c r="B119" s="27" t="s">
        <v>807</v>
      </c>
      <c r="C119" s="28" t="s">
        <v>725</v>
      </c>
      <c r="D119" s="29">
        <v>1</v>
      </c>
    </row>
    <row r="120" spans="1:4" x14ac:dyDescent="0.15">
      <c r="A120" s="136"/>
      <c r="B120" s="30" t="s">
        <v>808</v>
      </c>
      <c r="C120" s="25" t="s">
        <v>82</v>
      </c>
      <c r="D120" s="31">
        <v>1</v>
      </c>
    </row>
    <row r="121" spans="1:4" x14ac:dyDescent="0.15">
      <c r="A121" s="136"/>
      <c r="B121" s="30" t="s">
        <v>809</v>
      </c>
      <c r="C121" s="25" t="s">
        <v>82</v>
      </c>
      <c r="D121" s="31">
        <v>1</v>
      </c>
    </row>
    <row r="122" spans="1:4" x14ac:dyDescent="0.15">
      <c r="A122" s="136"/>
      <c r="B122" s="30" t="s">
        <v>810</v>
      </c>
      <c r="C122" s="25" t="s">
        <v>725</v>
      </c>
      <c r="D122" s="31">
        <v>1</v>
      </c>
    </row>
    <row r="123" spans="1:4" x14ac:dyDescent="0.15">
      <c r="A123" s="136"/>
      <c r="B123" s="30" t="s">
        <v>811</v>
      </c>
      <c r="C123" s="25" t="s">
        <v>82</v>
      </c>
      <c r="D123" s="31">
        <v>1</v>
      </c>
    </row>
    <row r="124" spans="1:4" x14ac:dyDescent="0.15">
      <c r="A124" s="136"/>
      <c r="B124" s="30" t="s">
        <v>812</v>
      </c>
      <c r="C124" s="25" t="s">
        <v>723</v>
      </c>
      <c r="D124" s="31">
        <v>1</v>
      </c>
    </row>
    <row r="125" spans="1:4" x14ac:dyDescent="0.15">
      <c r="A125" s="136"/>
      <c r="B125" s="30" t="s">
        <v>813</v>
      </c>
      <c r="C125" s="25" t="s">
        <v>702</v>
      </c>
      <c r="D125" s="31">
        <v>1</v>
      </c>
    </row>
    <row r="126" spans="1:4" x14ac:dyDescent="0.15">
      <c r="A126" s="136"/>
      <c r="B126" s="30" t="s">
        <v>814</v>
      </c>
      <c r="C126" s="25" t="s">
        <v>90</v>
      </c>
      <c r="D126" s="31">
        <v>1</v>
      </c>
    </row>
    <row r="127" spans="1:4" x14ac:dyDescent="0.15">
      <c r="A127" s="136"/>
      <c r="B127" s="30" t="s">
        <v>815</v>
      </c>
      <c r="C127" s="25" t="s">
        <v>90</v>
      </c>
      <c r="D127" s="31">
        <v>1</v>
      </c>
    </row>
    <row r="128" spans="1:4" x14ac:dyDescent="0.15">
      <c r="A128" s="136"/>
      <c r="B128" s="30" t="s">
        <v>352</v>
      </c>
      <c r="C128" s="25" t="s">
        <v>90</v>
      </c>
      <c r="D128" s="31">
        <v>1</v>
      </c>
    </row>
    <row r="129" spans="1:4" x14ac:dyDescent="0.15">
      <c r="A129" s="136"/>
      <c r="B129" s="30" t="s">
        <v>816</v>
      </c>
      <c r="C129" s="25" t="s">
        <v>745</v>
      </c>
      <c r="D129" s="31">
        <v>2</v>
      </c>
    </row>
    <row r="130" spans="1:4" ht="15" thickBot="1" x14ac:dyDescent="0.2">
      <c r="A130" s="135"/>
      <c r="B130" s="32" t="s">
        <v>817</v>
      </c>
      <c r="C130" s="33" t="s">
        <v>320</v>
      </c>
      <c r="D130" s="34">
        <v>2</v>
      </c>
    </row>
    <row r="131" spans="1:4" x14ac:dyDescent="0.15">
      <c r="A131" s="134" t="s">
        <v>818</v>
      </c>
      <c r="B131" s="27" t="s">
        <v>819</v>
      </c>
      <c r="C131" s="28" t="s">
        <v>755</v>
      </c>
      <c r="D131" s="29">
        <v>1</v>
      </c>
    </row>
    <row r="132" spans="1:4" x14ac:dyDescent="0.15">
      <c r="A132" s="136"/>
      <c r="B132" s="30" t="s">
        <v>820</v>
      </c>
      <c r="C132" s="25" t="s">
        <v>82</v>
      </c>
      <c r="D132" s="31">
        <v>1</v>
      </c>
    </row>
    <row r="133" spans="1:4" x14ac:dyDescent="0.15">
      <c r="A133" s="136"/>
      <c r="B133" s="30" t="s">
        <v>821</v>
      </c>
      <c r="C133" s="25" t="s">
        <v>82</v>
      </c>
      <c r="D133" s="31">
        <v>1</v>
      </c>
    </row>
    <row r="134" spans="1:4" x14ac:dyDescent="0.15">
      <c r="A134" s="136"/>
      <c r="B134" s="30" t="s">
        <v>822</v>
      </c>
      <c r="C134" s="25" t="s">
        <v>725</v>
      </c>
      <c r="D134" s="31">
        <v>1</v>
      </c>
    </row>
    <row r="135" spans="1:4" x14ac:dyDescent="0.15">
      <c r="A135" s="136"/>
      <c r="B135" s="30" t="s">
        <v>823</v>
      </c>
      <c r="C135" s="25" t="s">
        <v>82</v>
      </c>
      <c r="D135" s="31">
        <v>1</v>
      </c>
    </row>
    <row r="136" spans="1:4" x14ac:dyDescent="0.15">
      <c r="A136" s="136"/>
      <c r="B136" s="30" t="s">
        <v>824</v>
      </c>
      <c r="C136" s="25" t="s">
        <v>725</v>
      </c>
      <c r="D136" s="31">
        <v>2</v>
      </c>
    </row>
    <row r="137" spans="1:4" x14ac:dyDescent="0.15">
      <c r="A137" s="136"/>
      <c r="B137" s="30" t="s">
        <v>825</v>
      </c>
      <c r="C137" s="25" t="s">
        <v>725</v>
      </c>
      <c r="D137" s="31">
        <v>2</v>
      </c>
    </row>
    <row r="138" spans="1:4" x14ac:dyDescent="0.15">
      <c r="A138" s="136"/>
      <c r="B138" s="30" t="s">
        <v>826</v>
      </c>
      <c r="C138" s="25" t="s">
        <v>725</v>
      </c>
      <c r="D138" s="31">
        <v>2</v>
      </c>
    </row>
    <row r="139" spans="1:4" x14ac:dyDescent="0.15">
      <c r="A139" s="136"/>
      <c r="B139" s="30" t="s">
        <v>827</v>
      </c>
      <c r="C139" s="25" t="s">
        <v>713</v>
      </c>
      <c r="D139" s="31">
        <v>2</v>
      </c>
    </row>
    <row r="140" spans="1:4" x14ac:dyDescent="0.15">
      <c r="A140" s="136"/>
      <c r="B140" s="30" t="s">
        <v>828</v>
      </c>
      <c r="C140" s="25" t="s">
        <v>82</v>
      </c>
      <c r="D140" s="31">
        <v>2</v>
      </c>
    </row>
    <row r="141" spans="1:4" x14ac:dyDescent="0.15">
      <c r="A141" s="136"/>
      <c r="B141" s="30" t="s">
        <v>353</v>
      </c>
      <c r="C141" s="25" t="s">
        <v>742</v>
      </c>
      <c r="D141" s="31">
        <v>1</v>
      </c>
    </row>
    <row r="142" spans="1:4" x14ac:dyDescent="0.15">
      <c r="A142" s="136"/>
      <c r="B142" s="30" t="s">
        <v>829</v>
      </c>
      <c r="C142" s="25" t="s">
        <v>745</v>
      </c>
      <c r="D142" s="31">
        <v>1</v>
      </c>
    </row>
    <row r="143" spans="1:4" ht="15" thickBot="1" x14ac:dyDescent="0.2">
      <c r="A143" s="135"/>
      <c r="B143" s="32" t="s">
        <v>830</v>
      </c>
      <c r="C143" s="33" t="s">
        <v>321</v>
      </c>
      <c r="D143" s="34">
        <v>2</v>
      </c>
    </row>
    <row r="144" spans="1:4" x14ac:dyDescent="0.15">
      <c r="A144" s="134" t="s">
        <v>93</v>
      </c>
      <c r="B144" s="27" t="s">
        <v>831</v>
      </c>
      <c r="C144" s="28" t="s">
        <v>90</v>
      </c>
      <c r="D144" s="29">
        <v>1</v>
      </c>
    </row>
    <row r="145" spans="1:4" x14ac:dyDescent="0.15">
      <c r="A145" s="136"/>
      <c r="B145" s="30" t="s">
        <v>354</v>
      </c>
      <c r="C145" s="25" t="s">
        <v>321</v>
      </c>
      <c r="D145" s="31">
        <v>1</v>
      </c>
    </row>
    <row r="146" spans="1:4" x14ac:dyDescent="0.15">
      <c r="A146" s="136"/>
      <c r="B146" s="30" t="s">
        <v>832</v>
      </c>
      <c r="C146" s="25" t="s">
        <v>707</v>
      </c>
      <c r="D146" s="31">
        <v>1</v>
      </c>
    </row>
    <row r="147" spans="1:4" x14ac:dyDescent="0.15">
      <c r="A147" s="136"/>
      <c r="B147" s="30" t="s">
        <v>833</v>
      </c>
      <c r="C147" s="25" t="s">
        <v>707</v>
      </c>
      <c r="D147" s="31">
        <v>1</v>
      </c>
    </row>
    <row r="148" spans="1:4" x14ac:dyDescent="0.15">
      <c r="A148" s="136"/>
      <c r="B148" s="30" t="s">
        <v>834</v>
      </c>
      <c r="C148" s="25" t="s">
        <v>764</v>
      </c>
      <c r="D148" s="31">
        <v>1</v>
      </c>
    </row>
    <row r="149" spans="1:4" x14ac:dyDescent="0.15">
      <c r="A149" s="136"/>
      <c r="B149" s="30" t="s">
        <v>355</v>
      </c>
      <c r="C149" s="25" t="s">
        <v>92</v>
      </c>
      <c r="D149" s="31">
        <v>1</v>
      </c>
    </row>
    <row r="150" spans="1:4" ht="15" thickBot="1" x14ac:dyDescent="0.2">
      <c r="A150" s="135"/>
      <c r="B150" s="32" t="s">
        <v>835</v>
      </c>
      <c r="C150" s="33" t="s">
        <v>836</v>
      </c>
      <c r="D150" s="34">
        <v>1</v>
      </c>
    </row>
    <row r="151" spans="1:4" x14ac:dyDescent="0.15">
      <c r="A151" s="134" t="s">
        <v>837</v>
      </c>
      <c r="B151" s="27" t="s">
        <v>838</v>
      </c>
      <c r="C151" s="28" t="s">
        <v>702</v>
      </c>
      <c r="D151" s="29">
        <v>2</v>
      </c>
    </row>
    <row r="152" spans="1:4" ht="15" thickBot="1" x14ac:dyDescent="0.2">
      <c r="A152" s="135"/>
      <c r="B152" s="32" t="s">
        <v>839</v>
      </c>
      <c r="C152" s="33" t="s">
        <v>745</v>
      </c>
      <c r="D152" s="34">
        <v>1</v>
      </c>
    </row>
    <row r="153" spans="1:4" x14ac:dyDescent="0.15">
      <c r="A153" s="134" t="s">
        <v>840</v>
      </c>
      <c r="B153" s="27" t="s">
        <v>841</v>
      </c>
      <c r="C153" s="28" t="s">
        <v>842</v>
      </c>
      <c r="D153" s="29">
        <v>6</v>
      </c>
    </row>
    <row r="154" spans="1:4" x14ac:dyDescent="0.15">
      <c r="A154" s="136"/>
      <c r="B154" s="30" t="s">
        <v>843</v>
      </c>
      <c r="C154" s="25" t="s">
        <v>82</v>
      </c>
      <c r="D154" s="31">
        <v>6</v>
      </c>
    </row>
    <row r="155" spans="1:4" x14ac:dyDescent="0.15">
      <c r="A155" s="136"/>
      <c r="B155" s="30" t="s">
        <v>844</v>
      </c>
      <c r="C155" s="25" t="s">
        <v>725</v>
      </c>
      <c r="D155" s="31">
        <v>6</v>
      </c>
    </row>
    <row r="156" spans="1:4" x14ac:dyDescent="0.15">
      <c r="A156" s="136"/>
      <c r="B156" s="30" t="s">
        <v>845</v>
      </c>
      <c r="C156" s="25" t="s">
        <v>82</v>
      </c>
      <c r="D156" s="31">
        <v>6</v>
      </c>
    </row>
    <row r="157" spans="1:4" x14ac:dyDescent="0.15">
      <c r="A157" s="136"/>
      <c r="B157" s="30" t="s">
        <v>846</v>
      </c>
      <c r="C157" s="25" t="s">
        <v>90</v>
      </c>
      <c r="D157" s="31">
        <v>4</v>
      </c>
    </row>
    <row r="158" spans="1:4" x14ac:dyDescent="0.15">
      <c r="A158" s="136"/>
      <c r="B158" s="30" t="s">
        <v>357</v>
      </c>
      <c r="C158" s="25" t="s">
        <v>90</v>
      </c>
      <c r="D158" s="31">
        <v>4</v>
      </c>
    </row>
    <row r="159" spans="1:4" x14ac:dyDescent="0.15">
      <c r="A159" s="136"/>
      <c r="B159" s="30" t="s">
        <v>358</v>
      </c>
      <c r="C159" s="25" t="s">
        <v>90</v>
      </c>
      <c r="D159" s="31">
        <v>4</v>
      </c>
    </row>
    <row r="160" spans="1:4" x14ac:dyDescent="0.15">
      <c r="A160" s="136"/>
      <c r="B160" s="30" t="s">
        <v>359</v>
      </c>
      <c r="C160" s="25" t="s">
        <v>742</v>
      </c>
      <c r="D160" s="31">
        <v>4</v>
      </c>
    </row>
    <row r="161" spans="1:4" x14ac:dyDescent="0.15">
      <c r="A161" s="136"/>
      <c r="B161" s="30" t="s">
        <v>360</v>
      </c>
      <c r="C161" s="25" t="s">
        <v>702</v>
      </c>
      <c r="D161" s="31">
        <v>4</v>
      </c>
    </row>
    <row r="162" spans="1:4" ht="15" thickBot="1" x14ac:dyDescent="0.2">
      <c r="A162" s="135"/>
      <c r="B162" s="32" t="s">
        <v>847</v>
      </c>
      <c r="C162" s="33" t="s">
        <v>794</v>
      </c>
      <c r="D162" s="34">
        <v>1</v>
      </c>
    </row>
    <row r="163" spans="1:4" x14ac:dyDescent="0.15">
      <c r="A163" s="134" t="s">
        <v>87</v>
      </c>
      <c r="B163" s="27" t="s">
        <v>848</v>
      </c>
      <c r="C163" s="28" t="s">
        <v>725</v>
      </c>
      <c r="D163" s="29">
        <v>5</v>
      </c>
    </row>
    <row r="164" spans="1:4" x14ac:dyDescent="0.15">
      <c r="A164" s="136"/>
      <c r="B164" s="30" t="s">
        <v>849</v>
      </c>
      <c r="C164" s="25" t="s">
        <v>725</v>
      </c>
      <c r="D164" s="31">
        <v>5</v>
      </c>
    </row>
    <row r="165" spans="1:4" x14ac:dyDescent="0.15">
      <c r="A165" s="136"/>
      <c r="B165" s="30" t="s">
        <v>850</v>
      </c>
      <c r="C165" s="25" t="s">
        <v>842</v>
      </c>
      <c r="D165" s="31">
        <v>5</v>
      </c>
    </row>
    <row r="166" spans="1:4" x14ac:dyDescent="0.15">
      <c r="A166" s="136"/>
      <c r="B166" s="30" t="s">
        <v>851</v>
      </c>
      <c r="C166" s="25" t="s">
        <v>82</v>
      </c>
      <c r="D166" s="31">
        <v>5</v>
      </c>
    </row>
    <row r="167" spans="1:4" x14ac:dyDescent="0.15">
      <c r="A167" s="136"/>
      <c r="B167" s="30" t="s">
        <v>852</v>
      </c>
      <c r="C167" s="25" t="s">
        <v>90</v>
      </c>
      <c r="D167" s="31">
        <v>3</v>
      </c>
    </row>
    <row r="168" spans="1:4" x14ac:dyDescent="0.15">
      <c r="A168" s="136"/>
      <c r="B168" s="30" t="s">
        <v>116</v>
      </c>
      <c r="C168" s="25" t="s">
        <v>90</v>
      </c>
      <c r="D168" s="31">
        <v>2</v>
      </c>
    </row>
    <row r="169" spans="1:4" x14ac:dyDescent="0.15">
      <c r="A169" s="136"/>
      <c r="B169" s="30" t="s">
        <v>115</v>
      </c>
      <c r="C169" s="25" t="s">
        <v>745</v>
      </c>
      <c r="D169" s="31">
        <v>2</v>
      </c>
    </row>
    <row r="170" spans="1:4" x14ac:dyDescent="0.15">
      <c r="A170" s="136"/>
      <c r="B170" s="30" t="s">
        <v>118</v>
      </c>
      <c r="C170" s="25" t="s">
        <v>745</v>
      </c>
      <c r="D170" s="31">
        <v>2</v>
      </c>
    </row>
    <row r="171" spans="1:4" x14ac:dyDescent="0.15">
      <c r="A171" s="136"/>
      <c r="B171" s="30" t="s">
        <v>853</v>
      </c>
      <c r="C171" s="25" t="s">
        <v>321</v>
      </c>
      <c r="D171" s="31">
        <v>2</v>
      </c>
    </row>
    <row r="172" spans="1:4" x14ac:dyDescent="0.15">
      <c r="A172" s="136"/>
      <c r="B172" s="30" t="s">
        <v>361</v>
      </c>
      <c r="C172" s="25" t="s">
        <v>707</v>
      </c>
      <c r="D172" s="31">
        <v>2</v>
      </c>
    </row>
    <row r="173" spans="1:4" ht="15" thickBot="1" x14ac:dyDescent="0.2">
      <c r="A173" s="135"/>
      <c r="B173" s="32" t="s">
        <v>117</v>
      </c>
      <c r="C173" s="33" t="s">
        <v>321</v>
      </c>
      <c r="D173" s="34">
        <v>2</v>
      </c>
    </row>
    <row r="174" spans="1:4" x14ac:dyDescent="0.15">
      <c r="A174" s="134" t="s">
        <v>317</v>
      </c>
      <c r="B174" s="27" t="s">
        <v>854</v>
      </c>
      <c r="C174" s="28" t="s">
        <v>90</v>
      </c>
      <c r="D174" s="29">
        <v>3</v>
      </c>
    </row>
    <row r="175" spans="1:4" x14ac:dyDescent="0.15">
      <c r="A175" s="136"/>
      <c r="B175" s="30" t="s">
        <v>855</v>
      </c>
      <c r="C175" s="25" t="s">
        <v>771</v>
      </c>
      <c r="D175" s="31">
        <v>1</v>
      </c>
    </row>
    <row r="176" spans="1:4" x14ac:dyDescent="0.15">
      <c r="A176" s="136"/>
      <c r="B176" s="30" t="s">
        <v>362</v>
      </c>
      <c r="C176" s="25" t="s">
        <v>90</v>
      </c>
      <c r="D176" s="31">
        <v>3</v>
      </c>
    </row>
    <row r="177" spans="1:4" x14ac:dyDescent="0.15">
      <c r="A177" s="136"/>
      <c r="B177" s="30" t="s">
        <v>856</v>
      </c>
      <c r="C177" s="25" t="s">
        <v>90</v>
      </c>
      <c r="D177" s="31">
        <v>3</v>
      </c>
    </row>
    <row r="178" spans="1:4" x14ac:dyDescent="0.15">
      <c r="A178" s="136"/>
      <c r="B178" s="30" t="s">
        <v>130</v>
      </c>
      <c r="C178" s="25" t="s">
        <v>90</v>
      </c>
      <c r="D178" s="31">
        <v>3</v>
      </c>
    </row>
    <row r="179" spans="1:4" x14ac:dyDescent="0.15">
      <c r="A179" s="136"/>
      <c r="B179" s="30" t="s">
        <v>363</v>
      </c>
      <c r="C179" s="25" t="s">
        <v>90</v>
      </c>
      <c r="D179" s="31">
        <v>3</v>
      </c>
    </row>
    <row r="180" spans="1:4" x14ac:dyDescent="0.15">
      <c r="A180" s="136"/>
      <c r="B180" s="30" t="s">
        <v>857</v>
      </c>
      <c r="C180" s="25" t="s">
        <v>858</v>
      </c>
      <c r="D180" s="31">
        <v>3</v>
      </c>
    </row>
    <row r="181" spans="1:4" x14ac:dyDescent="0.15">
      <c r="A181" s="136"/>
      <c r="B181" s="30" t="s">
        <v>859</v>
      </c>
      <c r="C181" s="25" t="s">
        <v>320</v>
      </c>
      <c r="D181" s="31">
        <v>1</v>
      </c>
    </row>
    <row r="182" spans="1:4" ht="15" thickBot="1" x14ac:dyDescent="0.2">
      <c r="A182" s="135"/>
      <c r="B182" s="32" t="s">
        <v>860</v>
      </c>
      <c r="C182" s="33" t="s">
        <v>320</v>
      </c>
      <c r="D182" s="34">
        <v>1</v>
      </c>
    </row>
    <row r="183" spans="1:4" x14ac:dyDescent="0.15">
      <c r="A183" s="134" t="s">
        <v>86</v>
      </c>
      <c r="B183" s="27" t="s">
        <v>861</v>
      </c>
      <c r="C183" s="28" t="s">
        <v>755</v>
      </c>
      <c r="D183" s="29">
        <v>6</v>
      </c>
    </row>
    <row r="184" spans="1:4" x14ac:dyDescent="0.15">
      <c r="A184" s="136"/>
      <c r="B184" s="30" t="s">
        <v>862</v>
      </c>
      <c r="C184" s="25" t="s">
        <v>725</v>
      </c>
      <c r="D184" s="31">
        <v>6</v>
      </c>
    </row>
    <row r="185" spans="1:4" x14ac:dyDescent="0.15">
      <c r="A185" s="136"/>
      <c r="B185" s="30" t="s">
        <v>863</v>
      </c>
      <c r="C185" s="25" t="s">
        <v>713</v>
      </c>
      <c r="D185" s="31">
        <v>6</v>
      </c>
    </row>
    <row r="186" spans="1:4" x14ac:dyDescent="0.15">
      <c r="A186" s="136"/>
      <c r="B186" s="30" t="s">
        <v>864</v>
      </c>
      <c r="C186" s="25" t="s">
        <v>842</v>
      </c>
      <c r="D186" s="31">
        <v>6</v>
      </c>
    </row>
    <row r="187" spans="1:4" x14ac:dyDescent="0.15">
      <c r="A187" s="136"/>
      <c r="B187" s="30" t="s">
        <v>126</v>
      </c>
      <c r="C187" s="25" t="s">
        <v>90</v>
      </c>
      <c r="D187" s="31">
        <v>3</v>
      </c>
    </row>
    <row r="188" spans="1:4" x14ac:dyDescent="0.15">
      <c r="A188" s="136"/>
      <c r="B188" s="30" t="s">
        <v>865</v>
      </c>
      <c r="C188" s="25" t="s">
        <v>320</v>
      </c>
      <c r="D188" s="31">
        <v>1</v>
      </c>
    </row>
    <row r="189" spans="1:4" x14ac:dyDescent="0.15">
      <c r="A189" s="136"/>
      <c r="B189" s="30" t="s">
        <v>866</v>
      </c>
      <c r="C189" s="25" t="s">
        <v>320</v>
      </c>
      <c r="D189" s="31">
        <v>1</v>
      </c>
    </row>
    <row r="190" spans="1:4" ht="15" thickBot="1" x14ac:dyDescent="0.2">
      <c r="A190" s="135"/>
      <c r="B190" s="32" t="s">
        <v>867</v>
      </c>
      <c r="C190" s="33" t="s">
        <v>868</v>
      </c>
      <c r="D190" s="34">
        <v>2</v>
      </c>
    </row>
    <row r="191" spans="1:4" x14ac:dyDescent="0.15">
      <c r="A191" s="134" t="s">
        <v>318</v>
      </c>
      <c r="B191" s="27" t="s">
        <v>869</v>
      </c>
      <c r="C191" s="28" t="s">
        <v>82</v>
      </c>
      <c r="D191" s="29">
        <v>5</v>
      </c>
    </row>
    <row r="192" spans="1:4" x14ac:dyDescent="0.15">
      <c r="A192" s="136"/>
      <c r="B192" s="30" t="s">
        <v>870</v>
      </c>
      <c r="C192" s="25" t="s">
        <v>82</v>
      </c>
      <c r="D192" s="31">
        <v>4</v>
      </c>
    </row>
    <row r="193" spans="1:4" x14ac:dyDescent="0.15">
      <c r="A193" s="136"/>
      <c r="B193" s="30" t="s">
        <v>871</v>
      </c>
      <c r="C193" s="25" t="s">
        <v>82</v>
      </c>
      <c r="D193" s="31">
        <v>4</v>
      </c>
    </row>
    <row r="194" spans="1:4" x14ac:dyDescent="0.15">
      <c r="A194" s="136"/>
      <c r="B194" s="30" t="s">
        <v>872</v>
      </c>
      <c r="C194" s="25" t="s">
        <v>82</v>
      </c>
      <c r="D194" s="31">
        <v>4</v>
      </c>
    </row>
    <row r="195" spans="1:4" x14ac:dyDescent="0.15">
      <c r="A195" s="136"/>
      <c r="B195" s="30" t="s">
        <v>873</v>
      </c>
      <c r="C195" s="25" t="s">
        <v>82</v>
      </c>
      <c r="D195" s="31">
        <v>4</v>
      </c>
    </row>
    <row r="196" spans="1:4" x14ac:dyDescent="0.15">
      <c r="A196" s="136"/>
      <c r="B196" s="30" t="s">
        <v>874</v>
      </c>
      <c r="C196" s="25" t="s">
        <v>725</v>
      </c>
      <c r="D196" s="31">
        <v>4</v>
      </c>
    </row>
    <row r="197" spans="1:4" x14ac:dyDescent="0.15">
      <c r="A197" s="136"/>
      <c r="B197" s="30" t="s">
        <v>875</v>
      </c>
      <c r="C197" s="25" t="s">
        <v>82</v>
      </c>
      <c r="D197" s="31">
        <v>5</v>
      </c>
    </row>
    <row r="198" spans="1:4" x14ac:dyDescent="0.15">
      <c r="A198" s="136"/>
      <c r="B198" s="30" t="s">
        <v>876</v>
      </c>
      <c r="C198" s="25" t="s">
        <v>82</v>
      </c>
      <c r="D198" s="31">
        <v>5</v>
      </c>
    </row>
    <row r="199" spans="1:4" x14ac:dyDescent="0.15">
      <c r="A199" s="136"/>
      <c r="B199" s="30" t="s">
        <v>877</v>
      </c>
      <c r="C199" s="25" t="s">
        <v>725</v>
      </c>
      <c r="D199" s="31">
        <v>5</v>
      </c>
    </row>
    <row r="200" spans="1:4" x14ac:dyDescent="0.15">
      <c r="A200" s="136"/>
      <c r="B200" s="30" t="s">
        <v>878</v>
      </c>
      <c r="C200" s="25" t="s">
        <v>725</v>
      </c>
      <c r="D200" s="31">
        <v>5</v>
      </c>
    </row>
    <row r="201" spans="1:4" x14ac:dyDescent="0.15">
      <c r="A201" s="136"/>
      <c r="B201" s="30" t="s">
        <v>364</v>
      </c>
      <c r="C201" s="25" t="s">
        <v>702</v>
      </c>
      <c r="D201" s="31">
        <v>4</v>
      </c>
    </row>
    <row r="202" spans="1:4" x14ac:dyDescent="0.15">
      <c r="A202" s="136"/>
      <c r="B202" s="30" t="s">
        <v>365</v>
      </c>
      <c r="C202" s="25" t="s">
        <v>90</v>
      </c>
      <c r="D202" s="31">
        <v>4</v>
      </c>
    </row>
    <row r="203" spans="1:4" x14ac:dyDescent="0.15">
      <c r="A203" s="136"/>
      <c r="B203" s="30" t="s">
        <v>879</v>
      </c>
      <c r="C203" s="25" t="s">
        <v>90</v>
      </c>
      <c r="D203" s="31">
        <v>4</v>
      </c>
    </row>
    <row r="204" spans="1:4" x14ac:dyDescent="0.15">
      <c r="A204" s="136"/>
      <c r="B204" s="30" t="s">
        <v>366</v>
      </c>
      <c r="C204" s="25" t="s">
        <v>320</v>
      </c>
      <c r="D204" s="31">
        <v>2</v>
      </c>
    </row>
    <row r="205" spans="1:4" x14ac:dyDescent="0.15">
      <c r="A205" s="136"/>
      <c r="B205" s="30" t="s">
        <v>119</v>
      </c>
      <c r="C205" s="25" t="s">
        <v>794</v>
      </c>
      <c r="D205" s="31">
        <v>2</v>
      </c>
    </row>
    <row r="206" spans="1:4" ht="15" thickBot="1" x14ac:dyDescent="0.2">
      <c r="A206" s="135"/>
      <c r="B206" s="32" t="s">
        <v>367</v>
      </c>
      <c r="C206" s="33" t="s">
        <v>794</v>
      </c>
      <c r="D206" s="34">
        <v>2</v>
      </c>
    </row>
    <row r="207" spans="1:4" x14ac:dyDescent="0.15">
      <c r="A207" s="134" t="s">
        <v>368</v>
      </c>
      <c r="B207" s="27" t="s">
        <v>369</v>
      </c>
      <c r="C207" s="28" t="s">
        <v>82</v>
      </c>
      <c r="D207" s="29">
        <v>5</v>
      </c>
    </row>
    <row r="208" spans="1:4" x14ac:dyDescent="0.15">
      <c r="A208" s="136"/>
      <c r="B208" s="30" t="s">
        <v>370</v>
      </c>
      <c r="C208" s="25" t="s">
        <v>720</v>
      </c>
      <c r="D208" s="31">
        <v>3</v>
      </c>
    </row>
    <row r="209" spans="1:4" x14ac:dyDescent="0.15">
      <c r="A209" s="136"/>
      <c r="B209" s="30" t="s">
        <v>371</v>
      </c>
      <c r="C209" s="25" t="s">
        <v>90</v>
      </c>
      <c r="D209" s="31">
        <v>3</v>
      </c>
    </row>
    <row r="210" spans="1:4" x14ac:dyDescent="0.15">
      <c r="A210" s="136"/>
      <c r="B210" s="30" t="s">
        <v>372</v>
      </c>
      <c r="C210" s="25" t="s">
        <v>90</v>
      </c>
      <c r="D210" s="31">
        <v>3</v>
      </c>
    </row>
    <row r="211" spans="1:4" x14ac:dyDescent="0.15">
      <c r="A211" s="136"/>
      <c r="B211" s="30" t="s">
        <v>373</v>
      </c>
      <c r="C211" s="25" t="s">
        <v>702</v>
      </c>
      <c r="D211" s="31">
        <v>3</v>
      </c>
    </row>
    <row r="212" spans="1:4" ht="15" thickBot="1" x14ac:dyDescent="0.2">
      <c r="A212" s="135"/>
      <c r="B212" s="32" t="s">
        <v>880</v>
      </c>
      <c r="C212" s="33" t="s">
        <v>745</v>
      </c>
      <c r="D212" s="34">
        <v>1</v>
      </c>
    </row>
    <row r="213" spans="1:4" x14ac:dyDescent="0.15">
      <c r="A213" s="134" t="s">
        <v>881</v>
      </c>
      <c r="B213" s="27" t="s">
        <v>882</v>
      </c>
      <c r="C213" s="28" t="s">
        <v>713</v>
      </c>
      <c r="D213" s="29">
        <v>6</v>
      </c>
    </row>
    <row r="214" spans="1:4" x14ac:dyDescent="0.15">
      <c r="A214" s="136"/>
      <c r="B214" s="30" t="s">
        <v>883</v>
      </c>
      <c r="C214" s="25" t="s">
        <v>725</v>
      </c>
      <c r="D214" s="31">
        <v>6</v>
      </c>
    </row>
    <row r="215" spans="1:4" x14ac:dyDescent="0.15">
      <c r="A215" s="136"/>
      <c r="B215" s="30" t="s">
        <v>884</v>
      </c>
      <c r="C215" s="25" t="s">
        <v>725</v>
      </c>
      <c r="D215" s="31">
        <v>6</v>
      </c>
    </row>
    <row r="216" spans="1:4" x14ac:dyDescent="0.15">
      <c r="A216" s="136"/>
      <c r="B216" s="30" t="s">
        <v>885</v>
      </c>
      <c r="C216" s="25" t="s">
        <v>82</v>
      </c>
      <c r="D216" s="31">
        <v>6</v>
      </c>
    </row>
    <row r="217" spans="1:4" x14ac:dyDescent="0.15">
      <c r="A217" s="136"/>
      <c r="B217" s="30" t="s">
        <v>886</v>
      </c>
      <c r="C217" s="25" t="s">
        <v>82</v>
      </c>
      <c r="D217" s="31">
        <v>6</v>
      </c>
    </row>
    <row r="218" spans="1:4" x14ac:dyDescent="0.15">
      <c r="A218" s="136"/>
      <c r="B218" s="30" t="s">
        <v>887</v>
      </c>
      <c r="C218" s="25" t="s">
        <v>725</v>
      </c>
      <c r="D218" s="31">
        <v>6</v>
      </c>
    </row>
    <row r="219" spans="1:4" x14ac:dyDescent="0.15">
      <c r="A219" s="136"/>
      <c r="B219" s="30" t="s">
        <v>888</v>
      </c>
      <c r="C219" s="25" t="s">
        <v>90</v>
      </c>
      <c r="D219" s="31">
        <v>4</v>
      </c>
    </row>
    <row r="220" spans="1:4" x14ac:dyDescent="0.15">
      <c r="A220" s="136"/>
      <c r="B220" s="30" t="s">
        <v>889</v>
      </c>
      <c r="C220" s="25" t="s">
        <v>90</v>
      </c>
      <c r="D220" s="31">
        <v>4</v>
      </c>
    </row>
    <row r="221" spans="1:4" x14ac:dyDescent="0.15">
      <c r="A221" s="136"/>
      <c r="B221" s="30" t="s">
        <v>890</v>
      </c>
      <c r="C221" s="25" t="s">
        <v>90</v>
      </c>
      <c r="D221" s="31">
        <v>4</v>
      </c>
    </row>
    <row r="222" spans="1:4" x14ac:dyDescent="0.15">
      <c r="A222" s="136"/>
      <c r="B222" s="30" t="s">
        <v>120</v>
      </c>
      <c r="C222" s="25" t="s">
        <v>90</v>
      </c>
      <c r="D222" s="31">
        <v>2</v>
      </c>
    </row>
    <row r="223" spans="1:4" x14ac:dyDescent="0.15">
      <c r="A223" s="136"/>
      <c r="B223" s="30" t="s">
        <v>374</v>
      </c>
      <c r="C223" s="25" t="s">
        <v>90</v>
      </c>
      <c r="D223" s="31">
        <v>4</v>
      </c>
    </row>
    <row r="224" spans="1:4" x14ac:dyDescent="0.15">
      <c r="A224" s="136"/>
      <c r="B224" s="30" t="s">
        <v>891</v>
      </c>
      <c r="C224" s="25" t="s">
        <v>90</v>
      </c>
      <c r="D224" s="31">
        <v>4</v>
      </c>
    </row>
    <row r="225" spans="1:4" x14ac:dyDescent="0.15">
      <c r="A225" s="136"/>
      <c r="B225" s="30" t="s">
        <v>892</v>
      </c>
      <c r="C225" s="25" t="s">
        <v>90</v>
      </c>
      <c r="D225" s="31">
        <v>4</v>
      </c>
    </row>
    <row r="226" spans="1:4" x14ac:dyDescent="0.15">
      <c r="A226" s="136"/>
      <c r="B226" s="30" t="s">
        <v>893</v>
      </c>
      <c r="C226" s="25" t="s">
        <v>320</v>
      </c>
      <c r="D226" s="31">
        <v>2</v>
      </c>
    </row>
    <row r="227" spans="1:4" x14ac:dyDescent="0.15">
      <c r="A227" s="136"/>
      <c r="B227" s="30" t="s">
        <v>894</v>
      </c>
      <c r="C227" s="25" t="s">
        <v>745</v>
      </c>
      <c r="D227" s="31">
        <v>2</v>
      </c>
    </row>
    <row r="228" spans="1:4" x14ac:dyDescent="0.15">
      <c r="A228" s="136"/>
      <c r="B228" s="30" t="s">
        <v>375</v>
      </c>
      <c r="C228" s="25" t="s">
        <v>745</v>
      </c>
      <c r="D228" s="31">
        <v>2</v>
      </c>
    </row>
    <row r="229" spans="1:4" x14ac:dyDescent="0.15">
      <c r="A229" s="136"/>
      <c r="B229" s="30" t="s">
        <v>895</v>
      </c>
      <c r="C229" s="25" t="s">
        <v>321</v>
      </c>
      <c r="D229" s="31">
        <v>2</v>
      </c>
    </row>
    <row r="230" spans="1:4" x14ac:dyDescent="0.15">
      <c r="A230" s="136"/>
      <c r="B230" s="30" t="s">
        <v>896</v>
      </c>
      <c r="C230" s="25" t="s">
        <v>897</v>
      </c>
      <c r="D230" s="31">
        <v>2</v>
      </c>
    </row>
    <row r="231" spans="1:4" x14ac:dyDescent="0.15">
      <c r="A231" s="136"/>
      <c r="B231" s="30" t="s">
        <v>898</v>
      </c>
      <c r="C231" s="25" t="s">
        <v>897</v>
      </c>
      <c r="D231" s="31">
        <v>2</v>
      </c>
    </row>
    <row r="232" spans="1:4" ht="15" thickBot="1" x14ac:dyDescent="0.2">
      <c r="A232" s="135"/>
      <c r="B232" s="32" t="s">
        <v>899</v>
      </c>
      <c r="C232" s="33" t="s">
        <v>321</v>
      </c>
      <c r="D232" s="34">
        <v>2</v>
      </c>
    </row>
    <row r="233" spans="1:4" x14ac:dyDescent="0.15">
      <c r="A233" s="134" t="s">
        <v>85</v>
      </c>
      <c r="B233" s="27" t="s">
        <v>900</v>
      </c>
      <c r="C233" s="28" t="s">
        <v>82</v>
      </c>
      <c r="D233" s="29">
        <v>4</v>
      </c>
    </row>
    <row r="234" spans="1:4" x14ac:dyDescent="0.15">
      <c r="A234" s="136"/>
      <c r="B234" s="30" t="s">
        <v>901</v>
      </c>
      <c r="C234" s="25" t="s">
        <v>771</v>
      </c>
      <c r="D234" s="31">
        <v>3</v>
      </c>
    </row>
    <row r="235" spans="1:4" x14ac:dyDescent="0.15">
      <c r="A235" s="136"/>
      <c r="B235" s="30" t="s">
        <v>902</v>
      </c>
      <c r="C235" s="25" t="s">
        <v>90</v>
      </c>
      <c r="D235" s="31">
        <v>3</v>
      </c>
    </row>
    <row r="236" spans="1:4" x14ac:dyDescent="0.15">
      <c r="A236" s="136"/>
      <c r="B236" s="30" t="s">
        <v>903</v>
      </c>
      <c r="C236" s="25" t="s">
        <v>702</v>
      </c>
      <c r="D236" s="31">
        <v>3</v>
      </c>
    </row>
    <row r="237" spans="1:4" x14ac:dyDescent="0.15">
      <c r="A237" s="136"/>
      <c r="B237" s="30" t="s">
        <v>376</v>
      </c>
      <c r="C237" s="25" t="s">
        <v>90</v>
      </c>
      <c r="D237" s="31">
        <v>3</v>
      </c>
    </row>
    <row r="238" spans="1:4" x14ac:dyDescent="0.15">
      <c r="A238" s="136"/>
      <c r="B238" s="30" t="s">
        <v>904</v>
      </c>
      <c r="C238" s="25" t="s">
        <v>90</v>
      </c>
      <c r="D238" s="31">
        <v>3</v>
      </c>
    </row>
    <row r="239" spans="1:4" ht="15" thickBot="1" x14ac:dyDescent="0.2">
      <c r="A239" s="135"/>
      <c r="B239" s="32" t="s">
        <v>905</v>
      </c>
      <c r="C239" s="33" t="s">
        <v>90</v>
      </c>
      <c r="D239" s="34">
        <v>3</v>
      </c>
    </row>
    <row r="240" spans="1:4" x14ac:dyDescent="0.15">
      <c r="A240" s="134" t="s">
        <v>121</v>
      </c>
      <c r="B240" s="27" t="s">
        <v>906</v>
      </c>
      <c r="C240" s="28" t="s">
        <v>755</v>
      </c>
      <c r="D240" s="29">
        <v>5</v>
      </c>
    </row>
    <row r="241" spans="1:4" x14ac:dyDescent="0.15">
      <c r="A241" s="136"/>
      <c r="B241" s="30" t="s">
        <v>907</v>
      </c>
      <c r="C241" s="25" t="s">
        <v>82</v>
      </c>
      <c r="D241" s="31">
        <v>5</v>
      </c>
    </row>
    <row r="242" spans="1:4" x14ac:dyDescent="0.15">
      <c r="A242" s="136"/>
      <c r="B242" s="30" t="s">
        <v>908</v>
      </c>
      <c r="C242" s="25" t="s">
        <v>82</v>
      </c>
      <c r="D242" s="31">
        <v>5</v>
      </c>
    </row>
    <row r="243" spans="1:4" x14ac:dyDescent="0.15">
      <c r="A243" s="136"/>
      <c r="B243" s="30" t="s">
        <v>909</v>
      </c>
      <c r="C243" s="25" t="s">
        <v>82</v>
      </c>
      <c r="D243" s="31">
        <v>5</v>
      </c>
    </row>
    <row r="244" spans="1:4" x14ac:dyDescent="0.15">
      <c r="A244" s="136"/>
      <c r="B244" s="30" t="s">
        <v>910</v>
      </c>
      <c r="C244" s="25" t="s">
        <v>82</v>
      </c>
      <c r="D244" s="31">
        <v>5</v>
      </c>
    </row>
    <row r="245" spans="1:4" x14ac:dyDescent="0.15">
      <c r="A245" s="136"/>
      <c r="B245" s="30" t="s">
        <v>911</v>
      </c>
      <c r="C245" s="25" t="s">
        <v>82</v>
      </c>
      <c r="D245" s="31">
        <v>5</v>
      </c>
    </row>
    <row r="246" spans="1:4" x14ac:dyDescent="0.15">
      <c r="A246" s="136"/>
      <c r="B246" s="30" t="s">
        <v>912</v>
      </c>
      <c r="C246" s="25" t="s">
        <v>82</v>
      </c>
      <c r="D246" s="31">
        <v>5</v>
      </c>
    </row>
    <row r="247" spans="1:4" x14ac:dyDescent="0.15">
      <c r="A247" s="136"/>
      <c r="B247" s="30" t="s">
        <v>913</v>
      </c>
      <c r="C247" s="25" t="s">
        <v>842</v>
      </c>
      <c r="D247" s="31">
        <v>4</v>
      </c>
    </row>
    <row r="248" spans="1:4" x14ac:dyDescent="0.15">
      <c r="A248" s="136"/>
      <c r="B248" s="30" t="s">
        <v>914</v>
      </c>
      <c r="C248" s="25" t="s">
        <v>82</v>
      </c>
      <c r="D248" s="31">
        <v>4</v>
      </c>
    </row>
    <row r="249" spans="1:4" x14ac:dyDescent="0.15">
      <c r="A249" s="136"/>
      <c r="B249" s="30" t="s">
        <v>915</v>
      </c>
      <c r="C249" s="25" t="s">
        <v>725</v>
      </c>
      <c r="D249" s="31">
        <v>4</v>
      </c>
    </row>
    <row r="250" spans="1:4" x14ac:dyDescent="0.15">
      <c r="A250" s="136"/>
      <c r="B250" s="30" t="s">
        <v>916</v>
      </c>
      <c r="C250" s="25" t="s">
        <v>725</v>
      </c>
      <c r="D250" s="31">
        <v>4</v>
      </c>
    </row>
    <row r="251" spans="1:4" x14ac:dyDescent="0.15">
      <c r="A251" s="136"/>
      <c r="B251" s="30" t="s">
        <v>917</v>
      </c>
      <c r="C251" s="25" t="s">
        <v>82</v>
      </c>
      <c r="D251" s="31">
        <v>4</v>
      </c>
    </row>
    <row r="252" spans="1:4" x14ac:dyDescent="0.15">
      <c r="A252" s="136"/>
      <c r="B252" s="30" t="s">
        <v>918</v>
      </c>
      <c r="C252" s="25" t="s">
        <v>82</v>
      </c>
      <c r="D252" s="31">
        <v>4</v>
      </c>
    </row>
    <row r="253" spans="1:4" x14ac:dyDescent="0.15">
      <c r="A253" s="136"/>
      <c r="B253" s="30" t="s">
        <v>377</v>
      </c>
      <c r="C253" s="25" t="s">
        <v>90</v>
      </c>
      <c r="D253" s="31">
        <v>4</v>
      </c>
    </row>
    <row r="254" spans="1:4" x14ac:dyDescent="0.15">
      <c r="A254" s="136"/>
      <c r="B254" s="30" t="s">
        <v>919</v>
      </c>
      <c r="C254" s="25" t="s">
        <v>90</v>
      </c>
      <c r="D254" s="31">
        <v>4</v>
      </c>
    </row>
    <row r="255" spans="1:4" ht="15" thickBot="1" x14ac:dyDescent="0.2">
      <c r="A255" s="135"/>
      <c r="B255" s="32" t="s">
        <v>378</v>
      </c>
      <c r="C255" s="33" t="s">
        <v>794</v>
      </c>
      <c r="D255" s="34">
        <v>2</v>
      </c>
    </row>
    <row r="256" spans="1:4" x14ac:dyDescent="0.15">
      <c r="A256" s="134" t="s">
        <v>920</v>
      </c>
      <c r="B256" s="27" t="s">
        <v>921</v>
      </c>
      <c r="C256" s="28" t="s">
        <v>725</v>
      </c>
      <c r="D256" s="29">
        <v>6</v>
      </c>
    </row>
    <row r="257" spans="1:4" ht="15" thickBot="1" x14ac:dyDescent="0.2">
      <c r="A257" s="135"/>
      <c r="B257" s="32" t="s">
        <v>922</v>
      </c>
      <c r="C257" s="33" t="s">
        <v>702</v>
      </c>
      <c r="D257" s="34">
        <v>4</v>
      </c>
    </row>
    <row r="258" spans="1:4" x14ac:dyDescent="0.15">
      <c r="A258" s="134" t="s">
        <v>122</v>
      </c>
      <c r="B258" s="27" t="s">
        <v>123</v>
      </c>
      <c r="C258" s="28" t="s">
        <v>742</v>
      </c>
      <c r="D258" s="29">
        <v>1</v>
      </c>
    </row>
    <row r="259" spans="1:4" ht="15" thickBot="1" x14ac:dyDescent="0.2">
      <c r="A259" s="135"/>
      <c r="B259" s="32" t="s">
        <v>923</v>
      </c>
      <c r="C259" s="33" t="s">
        <v>702</v>
      </c>
      <c r="D259" s="34">
        <v>1</v>
      </c>
    </row>
    <row r="260" spans="1:4" x14ac:dyDescent="0.15">
      <c r="A260" s="134" t="s">
        <v>124</v>
      </c>
      <c r="B260" s="27" t="s">
        <v>924</v>
      </c>
      <c r="C260" s="28" t="s">
        <v>713</v>
      </c>
      <c r="D260" s="29">
        <v>4</v>
      </c>
    </row>
    <row r="261" spans="1:4" x14ac:dyDescent="0.15">
      <c r="A261" s="136"/>
      <c r="B261" s="30" t="s">
        <v>925</v>
      </c>
      <c r="C261" s="25" t="s">
        <v>82</v>
      </c>
      <c r="D261" s="31">
        <v>4</v>
      </c>
    </row>
    <row r="262" spans="1:4" x14ac:dyDescent="0.15">
      <c r="A262" s="136"/>
      <c r="B262" s="30" t="s">
        <v>926</v>
      </c>
      <c r="C262" s="25" t="s">
        <v>82</v>
      </c>
      <c r="D262" s="31">
        <v>4</v>
      </c>
    </row>
    <row r="263" spans="1:4" x14ac:dyDescent="0.15">
      <c r="A263" s="136"/>
      <c r="B263" s="30" t="s">
        <v>927</v>
      </c>
      <c r="C263" s="25" t="s">
        <v>702</v>
      </c>
      <c r="D263" s="31">
        <v>4</v>
      </c>
    </row>
    <row r="264" spans="1:4" x14ac:dyDescent="0.15">
      <c r="A264" s="136"/>
      <c r="B264" s="30" t="s">
        <v>125</v>
      </c>
      <c r="C264" s="25" t="s">
        <v>720</v>
      </c>
      <c r="D264" s="31">
        <v>4</v>
      </c>
    </row>
    <row r="265" spans="1:4" x14ac:dyDescent="0.15">
      <c r="A265" s="136"/>
      <c r="B265" s="30" t="s">
        <v>928</v>
      </c>
      <c r="C265" s="25" t="s">
        <v>702</v>
      </c>
      <c r="D265" s="31">
        <v>4</v>
      </c>
    </row>
    <row r="266" spans="1:4" x14ac:dyDescent="0.15">
      <c r="A266" s="136"/>
      <c r="B266" s="30" t="s">
        <v>929</v>
      </c>
      <c r="C266" s="25" t="s">
        <v>858</v>
      </c>
      <c r="D266" s="31">
        <v>4</v>
      </c>
    </row>
    <row r="267" spans="1:4" x14ac:dyDescent="0.15">
      <c r="A267" s="136"/>
      <c r="B267" s="30" t="s">
        <v>930</v>
      </c>
      <c r="C267" s="25" t="s">
        <v>90</v>
      </c>
      <c r="D267" s="31">
        <v>3</v>
      </c>
    </row>
    <row r="268" spans="1:4" x14ac:dyDescent="0.15">
      <c r="A268" s="136"/>
      <c r="B268" s="30" t="s">
        <v>931</v>
      </c>
      <c r="C268" s="25" t="s">
        <v>90</v>
      </c>
      <c r="D268" s="31">
        <v>3</v>
      </c>
    </row>
    <row r="269" spans="1:4" ht="15" thickBot="1" x14ac:dyDescent="0.2">
      <c r="A269" s="135"/>
      <c r="B269" s="32" t="s">
        <v>932</v>
      </c>
      <c r="C269" s="33" t="s">
        <v>702</v>
      </c>
      <c r="D269" s="34">
        <v>3</v>
      </c>
    </row>
    <row r="270" spans="1:4" x14ac:dyDescent="0.15">
      <c r="A270" s="134" t="s">
        <v>933</v>
      </c>
      <c r="B270" s="27" t="s">
        <v>934</v>
      </c>
      <c r="C270" s="28" t="s">
        <v>82</v>
      </c>
      <c r="D270" s="29">
        <v>2</v>
      </c>
    </row>
    <row r="271" spans="1:4" ht="15" thickBot="1" x14ac:dyDescent="0.2">
      <c r="A271" s="135"/>
      <c r="B271" s="32" t="s">
        <v>935</v>
      </c>
      <c r="C271" s="33" t="s">
        <v>90</v>
      </c>
      <c r="D271" s="34">
        <v>5</v>
      </c>
    </row>
    <row r="272" spans="1:4" x14ac:dyDescent="0.15">
      <c r="A272" s="134" t="s">
        <v>936</v>
      </c>
      <c r="B272" s="27" t="s">
        <v>937</v>
      </c>
      <c r="C272" s="28" t="s">
        <v>742</v>
      </c>
      <c r="D272" s="29">
        <v>5</v>
      </c>
    </row>
    <row r="273" spans="1:4" x14ac:dyDescent="0.15">
      <c r="A273" s="136"/>
      <c r="B273" s="30" t="s">
        <v>938</v>
      </c>
      <c r="C273" s="25" t="s">
        <v>742</v>
      </c>
      <c r="D273" s="31">
        <v>5</v>
      </c>
    </row>
    <row r="274" spans="1:4" x14ac:dyDescent="0.15">
      <c r="A274" s="136"/>
      <c r="B274" s="30" t="s">
        <v>939</v>
      </c>
      <c r="C274" s="25" t="s">
        <v>702</v>
      </c>
      <c r="D274" s="31">
        <v>4</v>
      </c>
    </row>
    <row r="275" spans="1:4" x14ac:dyDescent="0.15">
      <c r="A275" s="136"/>
      <c r="B275" s="30" t="s">
        <v>940</v>
      </c>
      <c r="C275" s="25" t="s">
        <v>720</v>
      </c>
      <c r="D275" s="31">
        <v>1</v>
      </c>
    </row>
    <row r="276" spans="1:4" x14ac:dyDescent="0.15">
      <c r="A276" s="136"/>
      <c r="B276" s="30" t="s">
        <v>127</v>
      </c>
      <c r="C276" s="25" t="s">
        <v>702</v>
      </c>
      <c r="D276" s="31">
        <v>5</v>
      </c>
    </row>
    <row r="277" spans="1:4" x14ac:dyDescent="0.15">
      <c r="A277" s="136"/>
      <c r="B277" s="30" t="s">
        <v>379</v>
      </c>
      <c r="C277" s="25" t="s">
        <v>90</v>
      </c>
      <c r="D277" s="31">
        <v>5</v>
      </c>
    </row>
    <row r="278" spans="1:4" ht="15" thickBot="1" x14ac:dyDescent="0.2">
      <c r="A278" s="135"/>
      <c r="B278" s="32" t="s">
        <v>941</v>
      </c>
      <c r="C278" s="33" t="s">
        <v>321</v>
      </c>
      <c r="D278" s="34">
        <v>1</v>
      </c>
    </row>
    <row r="279" spans="1:4" x14ac:dyDescent="0.15">
      <c r="A279" s="134" t="s">
        <v>942</v>
      </c>
      <c r="B279" s="27" t="s">
        <v>943</v>
      </c>
      <c r="C279" s="28" t="s">
        <v>868</v>
      </c>
      <c r="D279" s="29">
        <v>1</v>
      </c>
    </row>
    <row r="280" spans="1:4" ht="15" thickBot="1" x14ac:dyDescent="0.2">
      <c r="A280" s="135"/>
      <c r="B280" s="32" t="s">
        <v>944</v>
      </c>
      <c r="C280" s="33" t="s">
        <v>704</v>
      </c>
      <c r="D280" s="34">
        <v>1</v>
      </c>
    </row>
    <row r="281" spans="1:4" x14ac:dyDescent="0.15">
      <c r="A281" s="134" t="s">
        <v>945</v>
      </c>
      <c r="B281" s="27" t="s">
        <v>946</v>
      </c>
      <c r="C281" s="28" t="s">
        <v>725</v>
      </c>
      <c r="D281" s="29">
        <v>2</v>
      </c>
    </row>
    <row r="282" spans="1:4" x14ac:dyDescent="0.15">
      <c r="A282" s="136"/>
      <c r="B282" s="30" t="s">
        <v>947</v>
      </c>
      <c r="C282" s="25" t="s">
        <v>702</v>
      </c>
      <c r="D282" s="31">
        <v>2</v>
      </c>
    </row>
    <row r="283" spans="1:4" x14ac:dyDescent="0.15">
      <c r="A283" s="136"/>
      <c r="B283" s="30" t="s">
        <v>948</v>
      </c>
      <c r="C283" s="25" t="s">
        <v>745</v>
      </c>
      <c r="D283" s="31">
        <v>1</v>
      </c>
    </row>
    <row r="284" spans="1:4" x14ac:dyDescent="0.15">
      <c r="A284" s="136"/>
      <c r="B284" s="30" t="s">
        <v>949</v>
      </c>
      <c r="C284" s="25" t="s">
        <v>704</v>
      </c>
      <c r="D284" s="31">
        <v>1</v>
      </c>
    </row>
    <row r="285" spans="1:4" x14ac:dyDescent="0.15">
      <c r="A285" s="136"/>
      <c r="B285" s="30" t="s">
        <v>950</v>
      </c>
      <c r="C285" s="25" t="s">
        <v>704</v>
      </c>
      <c r="D285" s="31">
        <v>1</v>
      </c>
    </row>
    <row r="286" spans="1:4" x14ac:dyDescent="0.15">
      <c r="A286" s="136"/>
      <c r="B286" s="30" t="s">
        <v>951</v>
      </c>
      <c r="C286" s="25" t="s">
        <v>707</v>
      </c>
      <c r="D286" s="31">
        <v>1</v>
      </c>
    </row>
    <row r="287" spans="1:4" x14ac:dyDescent="0.15">
      <c r="A287" s="136"/>
      <c r="B287" s="30" t="s">
        <v>128</v>
      </c>
      <c r="C287" s="25" t="s">
        <v>321</v>
      </c>
      <c r="D287" s="31">
        <v>1</v>
      </c>
    </row>
    <row r="288" spans="1:4" ht="15" thickBot="1" x14ac:dyDescent="0.2">
      <c r="A288" s="135"/>
      <c r="B288" s="32" t="s">
        <v>129</v>
      </c>
      <c r="C288" s="33" t="s">
        <v>868</v>
      </c>
      <c r="D288" s="34">
        <v>1</v>
      </c>
    </row>
    <row r="289" spans="1:4" ht="15" thickBot="1" x14ac:dyDescent="0.2">
      <c r="A289" s="92" t="s">
        <v>952</v>
      </c>
      <c r="B289" s="93" t="s">
        <v>953</v>
      </c>
      <c r="C289" s="94" t="s">
        <v>92</v>
      </c>
      <c r="D289" s="67">
        <v>1</v>
      </c>
    </row>
    <row r="290" spans="1:4" x14ac:dyDescent="0.15">
      <c r="A290" s="134" t="s">
        <v>954</v>
      </c>
      <c r="B290" s="27" t="s">
        <v>955</v>
      </c>
      <c r="C290" s="28" t="s">
        <v>702</v>
      </c>
      <c r="D290" s="29">
        <v>5</v>
      </c>
    </row>
    <row r="291" spans="1:4" x14ac:dyDescent="0.15">
      <c r="A291" s="136"/>
      <c r="B291" s="30" t="s">
        <v>380</v>
      </c>
      <c r="C291" s="25" t="s">
        <v>90</v>
      </c>
      <c r="D291" s="31">
        <v>5</v>
      </c>
    </row>
    <row r="292" spans="1:4" x14ac:dyDescent="0.15">
      <c r="A292" s="136"/>
      <c r="B292" s="30" t="s">
        <v>956</v>
      </c>
      <c r="C292" s="25" t="s">
        <v>771</v>
      </c>
      <c r="D292" s="31">
        <v>5</v>
      </c>
    </row>
    <row r="293" spans="1:4" x14ac:dyDescent="0.15">
      <c r="A293" s="136"/>
      <c r="B293" s="30" t="s">
        <v>957</v>
      </c>
      <c r="C293" s="25" t="s">
        <v>90</v>
      </c>
      <c r="D293" s="31">
        <v>5</v>
      </c>
    </row>
    <row r="294" spans="1:4" ht="15" thickBot="1" x14ac:dyDescent="0.2">
      <c r="A294" s="135"/>
      <c r="B294" s="32" t="s">
        <v>958</v>
      </c>
      <c r="C294" s="33" t="s">
        <v>320</v>
      </c>
      <c r="D294" s="34">
        <v>2</v>
      </c>
    </row>
    <row r="295" spans="1:4" x14ac:dyDescent="0.15">
      <c r="A295" s="134" t="s">
        <v>959</v>
      </c>
      <c r="B295" s="27" t="s">
        <v>960</v>
      </c>
      <c r="C295" s="28" t="s">
        <v>755</v>
      </c>
      <c r="D295" s="29">
        <v>7</v>
      </c>
    </row>
    <row r="296" spans="1:4" x14ac:dyDescent="0.15">
      <c r="A296" s="136"/>
      <c r="B296" s="30" t="s">
        <v>382</v>
      </c>
      <c r="C296" s="25" t="s">
        <v>82</v>
      </c>
      <c r="D296" s="31">
        <v>4</v>
      </c>
    </row>
    <row r="297" spans="1:4" x14ac:dyDescent="0.15">
      <c r="A297" s="136"/>
      <c r="B297" s="30" t="s">
        <v>383</v>
      </c>
      <c r="C297" s="25" t="s">
        <v>702</v>
      </c>
      <c r="D297" s="31">
        <v>5</v>
      </c>
    </row>
    <row r="298" spans="1:4" ht="15" thickBot="1" x14ac:dyDescent="0.2">
      <c r="A298" s="135"/>
      <c r="B298" s="32" t="s">
        <v>384</v>
      </c>
      <c r="C298" s="33" t="s">
        <v>743</v>
      </c>
      <c r="D298" s="34">
        <v>2</v>
      </c>
    </row>
    <row r="299" spans="1:4" x14ac:dyDescent="0.15">
      <c r="A299" s="134" t="s">
        <v>961</v>
      </c>
      <c r="B299" s="27" t="s">
        <v>962</v>
      </c>
      <c r="C299" s="28" t="s">
        <v>725</v>
      </c>
      <c r="D299" s="29">
        <v>5</v>
      </c>
    </row>
    <row r="300" spans="1:4" x14ac:dyDescent="0.15">
      <c r="A300" s="136"/>
      <c r="B300" s="30" t="s">
        <v>963</v>
      </c>
      <c r="C300" s="25" t="s">
        <v>90</v>
      </c>
      <c r="D300" s="31">
        <v>5</v>
      </c>
    </row>
    <row r="301" spans="1:4" ht="15" thickBot="1" x14ac:dyDescent="0.2">
      <c r="A301" s="135"/>
      <c r="B301" s="32" t="s">
        <v>964</v>
      </c>
      <c r="C301" s="33" t="s">
        <v>965</v>
      </c>
      <c r="D301" s="34">
        <v>1</v>
      </c>
    </row>
    <row r="302" spans="1:4" ht="15" thickBot="1" x14ac:dyDescent="0.2">
      <c r="A302" s="92" t="s">
        <v>966</v>
      </c>
      <c r="B302" s="93" t="s">
        <v>967</v>
      </c>
      <c r="C302" s="94" t="s">
        <v>82</v>
      </c>
      <c r="D302" s="67">
        <v>4</v>
      </c>
    </row>
    <row r="303" spans="1:4" x14ac:dyDescent="0.15">
      <c r="A303" s="134" t="s">
        <v>968</v>
      </c>
      <c r="B303" s="27" t="s">
        <v>385</v>
      </c>
      <c r="C303" s="28" t="s">
        <v>82</v>
      </c>
      <c r="D303" s="29">
        <v>7</v>
      </c>
    </row>
    <row r="304" spans="1:4" ht="15" thickBot="1" x14ac:dyDescent="0.2">
      <c r="A304" s="135"/>
      <c r="B304" s="32" t="s">
        <v>131</v>
      </c>
      <c r="C304" s="33" t="s">
        <v>742</v>
      </c>
      <c r="D304" s="34">
        <v>4</v>
      </c>
    </row>
    <row r="305" spans="1:4" ht="15" thickBot="1" x14ac:dyDescent="0.2">
      <c r="A305" s="92" t="s">
        <v>969</v>
      </c>
      <c r="B305" s="93" t="s">
        <v>386</v>
      </c>
      <c r="C305" s="94" t="s">
        <v>90</v>
      </c>
      <c r="D305" s="67">
        <v>4</v>
      </c>
    </row>
    <row r="306" spans="1:4" x14ac:dyDescent="0.15">
      <c r="A306" s="134" t="s">
        <v>970</v>
      </c>
      <c r="B306" s="27" t="s">
        <v>971</v>
      </c>
      <c r="C306" s="28" t="s">
        <v>82</v>
      </c>
      <c r="D306" s="29">
        <v>7</v>
      </c>
    </row>
    <row r="307" spans="1:4" x14ac:dyDescent="0.15">
      <c r="A307" s="136"/>
      <c r="B307" s="30" t="s">
        <v>972</v>
      </c>
      <c r="C307" s="25" t="s">
        <v>82</v>
      </c>
      <c r="D307" s="31">
        <v>5</v>
      </c>
    </row>
    <row r="308" spans="1:4" x14ac:dyDescent="0.15">
      <c r="A308" s="136"/>
      <c r="B308" s="30" t="s">
        <v>973</v>
      </c>
      <c r="C308" s="25" t="s">
        <v>82</v>
      </c>
      <c r="D308" s="31">
        <v>7</v>
      </c>
    </row>
    <row r="309" spans="1:4" x14ac:dyDescent="0.15">
      <c r="A309" s="136"/>
      <c r="B309" s="30" t="s">
        <v>387</v>
      </c>
      <c r="C309" s="25" t="s">
        <v>771</v>
      </c>
      <c r="D309" s="31">
        <v>5</v>
      </c>
    </row>
    <row r="310" spans="1:4" x14ac:dyDescent="0.15">
      <c r="A310" s="136"/>
      <c r="B310" s="30" t="s">
        <v>974</v>
      </c>
      <c r="C310" s="25" t="s">
        <v>702</v>
      </c>
      <c r="D310" s="31">
        <v>2</v>
      </c>
    </row>
    <row r="311" spans="1:4" x14ac:dyDescent="0.15">
      <c r="A311" s="136"/>
      <c r="B311" s="30" t="s">
        <v>132</v>
      </c>
      <c r="C311" s="25" t="s">
        <v>90</v>
      </c>
      <c r="D311" s="31">
        <v>5</v>
      </c>
    </row>
    <row r="312" spans="1:4" x14ac:dyDescent="0.15">
      <c r="A312" s="136"/>
      <c r="B312" s="30" t="s">
        <v>975</v>
      </c>
      <c r="C312" s="25" t="s">
        <v>702</v>
      </c>
      <c r="D312" s="31">
        <v>5</v>
      </c>
    </row>
    <row r="313" spans="1:4" x14ac:dyDescent="0.15">
      <c r="A313" s="136"/>
      <c r="B313" s="30" t="s">
        <v>976</v>
      </c>
      <c r="C313" s="25" t="s">
        <v>702</v>
      </c>
      <c r="D313" s="31">
        <v>5</v>
      </c>
    </row>
    <row r="314" spans="1:4" x14ac:dyDescent="0.15">
      <c r="A314" s="136"/>
      <c r="B314" s="30" t="s">
        <v>133</v>
      </c>
      <c r="C314" s="25" t="s">
        <v>977</v>
      </c>
      <c r="D314" s="31">
        <v>2</v>
      </c>
    </row>
    <row r="315" spans="1:4" x14ac:dyDescent="0.15">
      <c r="A315" s="136"/>
      <c r="B315" s="30" t="s">
        <v>134</v>
      </c>
      <c r="C315" s="25" t="s">
        <v>743</v>
      </c>
      <c r="D315" s="31">
        <v>2</v>
      </c>
    </row>
    <row r="316" spans="1:4" x14ac:dyDescent="0.15">
      <c r="A316" s="136"/>
      <c r="B316" s="30" t="s">
        <v>978</v>
      </c>
      <c r="C316" s="25" t="s">
        <v>704</v>
      </c>
      <c r="D316" s="31">
        <v>2</v>
      </c>
    </row>
    <row r="317" spans="1:4" ht="15" thickBot="1" x14ac:dyDescent="0.2">
      <c r="A317" s="135"/>
      <c r="B317" s="32" t="s">
        <v>979</v>
      </c>
      <c r="C317" s="33" t="s">
        <v>704</v>
      </c>
      <c r="D317" s="34">
        <v>2</v>
      </c>
    </row>
    <row r="318" spans="1:4" x14ac:dyDescent="0.15">
      <c r="A318" s="134" t="s">
        <v>980</v>
      </c>
      <c r="B318" s="27" t="s">
        <v>388</v>
      </c>
      <c r="C318" s="28" t="s">
        <v>82</v>
      </c>
      <c r="D318" s="29">
        <v>6</v>
      </c>
    </row>
    <row r="319" spans="1:4" x14ac:dyDescent="0.15">
      <c r="A319" s="136"/>
      <c r="B319" s="30" t="s">
        <v>135</v>
      </c>
      <c r="C319" s="25" t="s">
        <v>90</v>
      </c>
      <c r="D319" s="31">
        <v>5</v>
      </c>
    </row>
    <row r="320" spans="1:4" ht="15" thickBot="1" x14ac:dyDescent="0.2">
      <c r="A320" s="135"/>
      <c r="B320" s="32" t="s">
        <v>981</v>
      </c>
      <c r="C320" s="33" t="s">
        <v>320</v>
      </c>
      <c r="D320" s="34">
        <v>1</v>
      </c>
    </row>
    <row r="321" spans="1:4" ht="15" thickBot="1" x14ac:dyDescent="0.2">
      <c r="A321" s="92" t="s">
        <v>136</v>
      </c>
      <c r="B321" s="93" t="s">
        <v>137</v>
      </c>
      <c r="C321" s="94" t="s">
        <v>745</v>
      </c>
      <c r="D321" s="67">
        <v>2</v>
      </c>
    </row>
    <row r="322" spans="1:4" ht="15" thickBot="1" x14ac:dyDescent="0.2">
      <c r="A322" s="92" t="s">
        <v>982</v>
      </c>
      <c r="B322" s="93" t="s">
        <v>983</v>
      </c>
      <c r="C322" s="94" t="s">
        <v>702</v>
      </c>
      <c r="D322" s="67">
        <v>5</v>
      </c>
    </row>
    <row r="323" spans="1:4" x14ac:dyDescent="0.15">
      <c r="A323" s="134" t="s">
        <v>984</v>
      </c>
      <c r="B323" s="27" t="s">
        <v>389</v>
      </c>
      <c r="C323" s="28" t="s">
        <v>82</v>
      </c>
      <c r="D323" s="29">
        <v>4</v>
      </c>
    </row>
    <row r="324" spans="1:4" ht="15" thickBot="1" x14ac:dyDescent="0.2">
      <c r="A324" s="135"/>
      <c r="B324" s="32" t="s">
        <v>985</v>
      </c>
      <c r="C324" s="33" t="s">
        <v>702</v>
      </c>
      <c r="D324" s="34">
        <v>3</v>
      </c>
    </row>
    <row r="325" spans="1:4" x14ac:dyDescent="0.15">
      <c r="A325" s="134" t="s">
        <v>986</v>
      </c>
      <c r="B325" s="27" t="s">
        <v>987</v>
      </c>
      <c r="C325" s="28" t="s">
        <v>82</v>
      </c>
      <c r="D325" s="29">
        <v>6</v>
      </c>
    </row>
    <row r="326" spans="1:4" x14ac:dyDescent="0.15">
      <c r="A326" s="136"/>
      <c r="B326" s="30" t="s">
        <v>988</v>
      </c>
      <c r="C326" s="25" t="s">
        <v>90</v>
      </c>
      <c r="D326" s="31">
        <v>3</v>
      </c>
    </row>
    <row r="327" spans="1:4" x14ac:dyDescent="0.15">
      <c r="A327" s="136"/>
      <c r="B327" s="30" t="s">
        <v>138</v>
      </c>
      <c r="C327" s="25" t="s">
        <v>320</v>
      </c>
      <c r="D327" s="31">
        <v>1</v>
      </c>
    </row>
    <row r="328" spans="1:4" x14ac:dyDescent="0.15">
      <c r="A328" s="136"/>
      <c r="B328" s="30" t="s">
        <v>989</v>
      </c>
      <c r="C328" s="25" t="s">
        <v>743</v>
      </c>
      <c r="D328" s="31">
        <v>1</v>
      </c>
    </row>
    <row r="329" spans="1:4" x14ac:dyDescent="0.15">
      <c r="A329" s="136"/>
      <c r="B329" s="30" t="s">
        <v>990</v>
      </c>
      <c r="C329" s="25" t="s">
        <v>321</v>
      </c>
      <c r="D329" s="31">
        <v>1</v>
      </c>
    </row>
    <row r="330" spans="1:4" ht="15" thickBot="1" x14ac:dyDescent="0.2">
      <c r="A330" s="135"/>
      <c r="B330" s="32" t="s">
        <v>139</v>
      </c>
      <c r="C330" s="33" t="s">
        <v>92</v>
      </c>
      <c r="D330" s="34">
        <v>1</v>
      </c>
    </row>
    <row r="331" spans="1:4" ht="15" thickBot="1" x14ac:dyDescent="0.2">
      <c r="A331" s="92" t="s">
        <v>140</v>
      </c>
      <c r="B331" s="93" t="s">
        <v>991</v>
      </c>
      <c r="C331" s="94" t="s">
        <v>90</v>
      </c>
      <c r="D331" s="67">
        <v>5</v>
      </c>
    </row>
    <row r="332" spans="1:4" x14ac:dyDescent="0.15">
      <c r="A332" s="134" t="s">
        <v>141</v>
      </c>
      <c r="B332" s="27" t="s">
        <v>992</v>
      </c>
      <c r="C332" s="28" t="s">
        <v>755</v>
      </c>
      <c r="D332" s="29">
        <v>5</v>
      </c>
    </row>
    <row r="333" spans="1:4" ht="15" thickBot="1" x14ac:dyDescent="0.2">
      <c r="A333" s="135"/>
      <c r="B333" s="32" t="s">
        <v>142</v>
      </c>
      <c r="C333" s="33" t="s">
        <v>743</v>
      </c>
      <c r="D333" s="34">
        <v>2</v>
      </c>
    </row>
    <row r="334" spans="1:4" ht="15" thickBot="1" x14ac:dyDescent="0.2">
      <c r="A334" s="92" t="s">
        <v>993</v>
      </c>
      <c r="B334" s="93" t="s">
        <v>390</v>
      </c>
      <c r="C334" s="94" t="s">
        <v>321</v>
      </c>
      <c r="D334" s="67">
        <v>1</v>
      </c>
    </row>
    <row r="335" spans="1:4" x14ac:dyDescent="0.15">
      <c r="A335" s="134" t="s">
        <v>994</v>
      </c>
      <c r="B335" s="27" t="s">
        <v>995</v>
      </c>
      <c r="C335" s="28" t="s">
        <v>82</v>
      </c>
      <c r="D335" s="29">
        <v>2</v>
      </c>
    </row>
    <row r="336" spans="1:4" x14ac:dyDescent="0.15">
      <c r="A336" s="136"/>
      <c r="B336" s="30" t="s">
        <v>391</v>
      </c>
      <c r="C336" s="25" t="s">
        <v>720</v>
      </c>
      <c r="D336" s="31">
        <v>5</v>
      </c>
    </row>
    <row r="337" spans="1:4" x14ac:dyDescent="0.15">
      <c r="A337" s="136"/>
      <c r="B337" s="30" t="s">
        <v>996</v>
      </c>
      <c r="C337" s="25" t="s">
        <v>90</v>
      </c>
      <c r="D337" s="31">
        <v>5</v>
      </c>
    </row>
    <row r="338" spans="1:4" x14ac:dyDescent="0.15">
      <c r="A338" s="136"/>
      <c r="B338" s="30" t="s">
        <v>997</v>
      </c>
      <c r="C338" s="25" t="s">
        <v>742</v>
      </c>
      <c r="D338" s="31">
        <v>5</v>
      </c>
    </row>
    <row r="339" spans="1:4" x14ac:dyDescent="0.15">
      <c r="A339" s="136"/>
      <c r="B339" s="30" t="s">
        <v>998</v>
      </c>
      <c r="C339" s="25" t="s">
        <v>90</v>
      </c>
      <c r="D339" s="31">
        <v>5</v>
      </c>
    </row>
    <row r="340" spans="1:4" x14ac:dyDescent="0.15">
      <c r="A340" s="136"/>
      <c r="B340" s="30" t="s">
        <v>999</v>
      </c>
      <c r="C340" s="25" t="s">
        <v>320</v>
      </c>
      <c r="D340" s="31">
        <v>1</v>
      </c>
    </row>
    <row r="341" spans="1:4" x14ac:dyDescent="0.15">
      <c r="A341" s="136"/>
      <c r="B341" s="30" t="s">
        <v>143</v>
      </c>
      <c r="C341" s="25" t="s">
        <v>320</v>
      </c>
      <c r="D341" s="31">
        <v>1</v>
      </c>
    </row>
    <row r="342" spans="1:4" x14ac:dyDescent="0.15">
      <c r="A342" s="136"/>
      <c r="B342" s="30" t="s">
        <v>1000</v>
      </c>
      <c r="C342" s="25" t="s">
        <v>320</v>
      </c>
      <c r="D342" s="31">
        <v>1</v>
      </c>
    </row>
    <row r="343" spans="1:4" x14ac:dyDescent="0.15">
      <c r="A343" s="136"/>
      <c r="B343" s="30" t="s">
        <v>1001</v>
      </c>
      <c r="C343" s="25" t="s">
        <v>320</v>
      </c>
      <c r="D343" s="31">
        <v>1</v>
      </c>
    </row>
    <row r="344" spans="1:4" ht="15" thickBot="1" x14ac:dyDescent="0.2">
      <c r="A344" s="135"/>
      <c r="B344" s="32" t="s">
        <v>1002</v>
      </c>
      <c r="C344" s="33" t="s">
        <v>321</v>
      </c>
      <c r="D344" s="34">
        <v>1</v>
      </c>
    </row>
    <row r="345" spans="1:4" x14ac:dyDescent="0.15">
      <c r="A345" s="134" t="s">
        <v>1003</v>
      </c>
      <c r="B345" s="27" t="s">
        <v>1004</v>
      </c>
      <c r="C345" s="28" t="s">
        <v>82</v>
      </c>
      <c r="D345" s="29">
        <v>7</v>
      </c>
    </row>
    <row r="346" spans="1:4" x14ac:dyDescent="0.15">
      <c r="A346" s="136"/>
      <c r="B346" s="30" t="s">
        <v>144</v>
      </c>
      <c r="C346" s="25" t="s">
        <v>90</v>
      </c>
      <c r="D346" s="31">
        <v>5</v>
      </c>
    </row>
    <row r="347" spans="1:4" ht="15" thickBot="1" x14ac:dyDescent="0.2">
      <c r="A347" s="135"/>
      <c r="B347" s="32" t="s">
        <v>145</v>
      </c>
      <c r="C347" s="33" t="s">
        <v>320</v>
      </c>
      <c r="D347" s="34">
        <v>1</v>
      </c>
    </row>
    <row r="348" spans="1:4" x14ac:dyDescent="0.15">
      <c r="A348" s="134" t="s">
        <v>1005</v>
      </c>
      <c r="B348" s="27" t="s">
        <v>1006</v>
      </c>
      <c r="C348" s="28" t="s">
        <v>90</v>
      </c>
      <c r="D348" s="29">
        <v>4</v>
      </c>
    </row>
    <row r="349" spans="1:4" ht="15" thickBot="1" x14ac:dyDescent="0.2">
      <c r="A349" s="135"/>
      <c r="B349" s="32" t="s">
        <v>146</v>
      </c>
      <c r="C349" s="33" t="s">
        <v>321</v>
      </c>
      <c r="D349" s="34">
        <v>2</v>
      </c>
    </row>
    <row r="350" spans="1:4" x14ac:dyDescent="0.15">
      <c r="A350" s="134" t="s">
        <v>94</v>
      </c>
      <c r="B350" s="27" t="s">
        <v>1007</v>
      </c>
      <c r="C350" s="28" t="s">
        <v>82</v>
      </c>
      <c r="D350" s="29">
        <v>1</v>
      </c>
    </row>
    <row r="351" spans="1:4" x14ac:dyDescent="0.15">
      <c r="A351" s="136"/>
      <c r="B351" s="30" t="s">
        <v>1008</v>
      </c>
      <c r="C351" s="25" t="s">
        <v>82</v>
      </c>
      <c r="D351" s="31">
        <v>7</v>
      </c>
    </row>
    <row r="352" spans="1:4" ht="15" thickBot="1" x14ac:dyDescent="0.2">
      <c r="A352" s="135"/>
      <c r="B352" s="32" t="s">
        <v>147</v>
      </c>
      <c r="C352" s="33" t="s">
        <v>321</v>
      </c>
      <c r="D352" s="34">
        <v>2</v>
      </c>
    </row>
    <row r="353" spans="1:4" x14ac:dyDescent="0.15">
      <c r="A353" s="134" t="s">
        <v>104</v>
      </c>
      <c r="B353" s="27" t="s">
        <v>1009</v>
      </c>
      <c r="C353" s="28" t="s">
        <v>82</v>
      </c>
      <c r="D353" s="29">
        <v>6</v>
      </c>
    </row>
    <row r="354" spans="1:4" x14ac:dyDescent="0.15">
      <c r="A354" s="136"/>
      <c r="B354" s="30" t="s">
        <v>1010</v>
      </c>
      <c r="C354" s="25" t="s">
        <v>82</v>
      </c>
      <c r="D354" s="31">
        <v>6</v>
      </c>
    </row>
    <row r="355" spans="1:4" x14ac:dyDescent="0.15">
      <c r="A355" s="136"/>
      <c r="B355" s="30" t="s">
        <v>1011</v>
      </c>
      <c r="C355" s="25" t="s">
        <v>90</v>
      </c>
      <c r="D355" s="31">
        <v>5</v>
      </c>
    </row>
    <row r="356" spans="1:4" x14ac:dyDescent="0.15">
      <c r="A356" s="136"/>
      <c r="B356" s="30" t="s">
        <v>392</v>
      </c>
      <c r="C356" s="25" t="s">
        <v>90</v>
      </c>
      <c r="D356" s="31">
        <v>5</v>
      </c>
    </row>
    <row r="357" spans="1:4" x14ac:dyDescent="0.15">
      <c r="A357" s="136"/>
      <c r="B357" s="30" t="s">
        <v>393</v>
      </c>
      <c r="C357" s="25" t="s">
        <v>90</v>
      </c>
      <c r="D357" s="31">
        <v>5</v>
      </c>
    </row>
    <row r="358" spans="1:4" x14ac:dyDescent="0.15">
      <c r="A358" s="136"/>
      <c r="B358" s="30" t="s">
        <v>1012</v>
      </c>
      <c r="C358" s="25" t="s">
        <v>90</v>
      </c>
      <c r="D358" s="31">
        <v>5</v>
      </c>
    </row>
    <row r="359" spans="1:4" x14ac:dyDescent="0.15">
      <c r="A359" s="136"/>
      <c r="B359" s="30" t="s">
        <v>1013</v>
      </c>
      <c r="C359" s="25" t="s">
        <v>90</v>
      </c>
      <c r="D359" s="31">
        <v>1</v>
      </c>
    </row>
    <row r="360" spans="1:4" x14ac:dyDescent="0.15">
      <c r="A360" s="136"/>
      <c r="B360" s="30" t="s">
        <v>1014</v>
      </c>
      <c r="C360" s="25" t="s">
        <v>90</v>
      </c>
      <c r="D360" s="31">
        <v>3</v>
      </c>
    </row>
    <row r="361" spans="1:4" x14ac:dyDescent="0.15">
      <c r="A361" s="136"/>
      <c r="B361" s="30" t="s">
        <v>1015</v>
      </c>
      <c r="C361" s="25" t="s">
        <v>90</v>
      </c>
      <c r="D361" s="31">
        <v>3</v>
      </c>
    </row>
    <row r="362" spans="1:4" x14ac:dyDescent="0.15">
      <c r="A362" s="136"/>
      <c r="B362" s="30" t="s">
        <v>394</v>
      </c>
      <c r="C362" s="25" t="s">
        <v>320</v>
      </c>
      <c r="D362" s="31">
        <v>2</v>
      </c>
    </row>
    <row r="363" spans="1:4" ht="15" thickBot="1" x14ac:dyDescent="0.2">
      <c r="A363" s="137"/>
      <c r="B363" s="35" t="s">
        <v>148</v>
      </c>
      <c r="C363" s="36" t="s">
        <v>321</v>
      </c>
      <c r="D363" s="37">
        <v>1</v>
      </c>
    </row>
  </sheetData>
  <mergeCells count="48">
    <mergeCell ref="A83:A88"/>
    <mergeCell ref="A2:A3"/>
    <mergeCell ref="A4:A6"/>
    <mergeCell ref="A7:A10"/>
    <mergeCell ref="A11:A17"/>
    <mergeCell ref="A18:A26"/>
    <mergeCell ref="A27:A36"/>
    <mergeCell ref="A37:A47"/>
    <mergeCell ref="A48:A50"/>
    <mergeCell ref="A51:A61"/>
    <mergeCell ref="A62:A71"/>
    <mergeCell ref="A72:A82"/>
    <mergeCell ref="A207:A212"/>
    <mergeCell ref="A89:A103"/>
    <mergeCell ref="A104:A117"/>
    <mergeCell ref="A119:A130"/>
    <mergeCell ref="A131:A143"/>
    <mergeCell ref="A144:A150"/>
    <mergeCell ref="A151:A152"/>
    <mergeCell ref="A153:A162"/>
    <mergeCell ref="A163:A173"/>
    <mergeCell ref="A174:A182"/>
    <mergeCell ref="A183:A190"/>
    <mergeCell ref="A191:A206"/>
    <mergeCell ref="A295:A298"/>
    <mergeCell ref="A213:A232"/>
    <mergeCell ref="A233:A239"/>
    <mergeCell ref="A240:A255"/>
    <mergeCell ref="A256:A257"/>
    <mergeCell ref="A258:A259"/>
    <mergeCell ref="A260:A269"/>
    <mergeCell ref="A270:A271"/>
    <mergeCell ref="A272:A278"/>
    <mergeCell ref="A279:A280"/>
    <mergeCell ref="A281:A288"/>
    <mergeCell ref="A290:A294"/>
    <mergeCell ref="A353:A363"/>
    <mergeCell ref="A299:A301"/>
    <mergeCell ref="A303:A304"/>
    <mergeCell ref="A306:A317"/>
    <mergeCell ref="A318:A320"/>
    <mergeCell ref="A323:A324"/>
    <mergeCell ref="A325:A330"/>
    <mergeCell ref="A332:A333"/>
    <mergeCell ref="A335:A344"/>
    <mergeCell ref="A345:A347"/>
    <mergeCell ref="A348:A349"/>
    <mergeCell ref="A350:A352"/>
  </mergeCells>
  <phoneticPr fontId="1"/>
  <pageMargins left="0.74803149606299213" right="0.74803149606299213" top="0.59055118110236227" bottom="0.55118110236220474" header="0.23622047244094491" footer="0.35433070866141736"/>
  <pageSetup paperSize="9" scale="95" orientation="portrait" horizontalDpi="4294967293" verticalDpi="0" r:id="rId1"/>
  <headerFooter alignWithMargins="0">
    <oddHeader>&amp;C&amp;"ＭＳ 明朝,標準"&amp;14令和7年受験者index&amp;R&amp;"ＭＳ 明朝,標準"&amp;P　/　&amp;N</oddHeader>
  </headerFooter>
  <rowBreaks count="6" manualBreakCount="6">
    <brk id="50" max="16383" man="1"/>
    <brk id="103" max="16383" man="1"/>
    <brk id="152" max="16383" man="1"/>
    <brk id="206" max="16383" man="1"/>
    <brk id="259" max="16383" man="1"/>
    <brk id="30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pane xSplit="6" ySplit="1" topLeftCell="G2" activePane="bottomRight" state="frozen"/>
      <selection pane="topRight" activeCell="G1" sqref="G1"/>
      <selection pane="bottomLeft" activeCell="A2" sqref="A2"/>
      <selection pane="bottomRight"/>
    </sheetView>
  </sheetViews>
  <sheetFormatPr defaultRowHeight="14.25" x14ac:dyDescent="0.15"/>
  <cols>
    <col min="1" max="1" width="13.5703125" style="5" bestFit="1" customWidth="1"/>
    <col min="2" max="2" width="11" style="5" bestFit="1" customWidth="1"/>
    <col min="3" max="3" width="16.140625" style="5" bestFit="1" customWidth="1"/>
    <col min="4" max="4" width="31.5703125" style="5" bestFit="1" customWidth="1"/>
    <col min="5" max="5" width="16.140625" style="5" bestFit="1" customWidth="1"/>
    <col min="6" max="6" width="26.42578125" style="5" bestFit="1" customWidth="1"/>
    <col min="7" max="16384" width="9.140625" style="5"/>
  </cols>
  <sheetData>
    <row r="1" spans="1:6" ht="15" thickBot="1" x14ac:dyDescent="0.2">
      <c r="A1" s="86" t="s">
        <v>100</v>
      </c>
      <c r="B1" s="86" t="s">
        <v>316</v>
      </c>
      <c r="C1" s="86" t="s">
        <v>88</v>
      </c>
      <c r="D1" s="86" t="s">
        <v>89</v>
      </c>
      <c r="E1" s="86" t="s">
        <v>88</v>
      </c>
      <c r="F1" s="86" t="s">
        <v>89</v>
      </c>
    </row>
    <row r="2" spans="1:6" x14ac:dyDescent="0.15">
      <c r="A2" s="138" t="s">
        <v>82</v>
      </c>
      <c r="B2" s="141">
        <v>1</v>
      </c>
      <c r="C2" s="87" t="s">
        <v>592</v>
      </c>
      <c r="D2" s="87" t="s">
        <v>593</v>
      </c>
      <c r="E2" s="87" t="s">
        <v>594</v>
      </c>
      <c r="F2" s="44" t="s">
        <v>84</v>
      </c>
    </row>
    <row r="3" spans="1:6" x14ac:dyDescent="0.15">
      <c r="A3" s="139"/>
      <c r="B3" s="142"/>
      <c r="C3" s="24" t="s">
        <v>595</v>
      </c>
      <c r="D3" s="24" t="s">
        <v>319</v>
      </c>
      <c r="E3" s="24" t="s">
        <v>596</v>
      </c>
      <c r="F3" s="45" t="s">
        <v>381</v>
      </c>
    </row>
    <row r="4" spans="1:6" x14ac:dyDescent="0.15">
      <c r="A4" s="139"/>
      <c r="B4" s="142"/>
      <c r="C4" s="24" t="s">
        <v>597</v>
      </c>
      <c r="D4" s="24" t="s">
        <v>318</v>
      </c>
      <c r="E4" s="24" t="s">
        <v>598</v>
      </c>
      <c r="F4" s="45" t="s">
        <v>84</v>
      </c>
    </row>
    <row r="5" spans="1:6" x14ac:dyDescent="0.15">
      <c r="A5" s="139"/>
      <c r="B5" s="142"/>
      <c r="C5" s="24" t="s">
        <v>599</v>
      </c>
      <c r="D5" s="24" t="s">
        <v>356</v>
      </c>
      <c r="E5" s="24" t="s">
        <v>600</v>
      </c>
      <c r="F5" s="45" t="s">
        <v>601</v>
      </c>
    </row>
    <row r="6" spans="1:6" x14ac:dyDescent="0.15">
      <c r="A6" s="139"/>
      <c r="B6" s="142"/>
      <c r="C6" s="24" t="s">
        <v>602</v>
      </c>
      <c r="D6" s="24" t="s">
        <v>603</v>
      </c>
      <c r="E6" s="24" t="s">
        <v>604</v>
      </c>
      <c r="F6" s="45" t="s">
        <v>605</v>
      </c>
    </row>
    <row r="7" spans="1:6" x14ac:dyDescent="0.15">
      <c r="A7" s="139"/>
      <c r="B7" s="142"/>
      <c r="C7" s="24" t="s">
        <v>606</v>
      </c>
      <c r="D7" s="24" t="s">
        <v>607</v>
      </c>
      <c r="E7" s="24" t="s">
        <v>608</v>
      </c>
      <c r="F7" s="45" t="s">
        <v>609</v>
      </c>
    </row>
    <row r="8" spans="1:6" x14ac:dyDescent="0.15">
      <c r="A8" s="139"/>
      <c r="B8" s="142"/>
      <c r="C8" s="24" t="s">
        <v>610</v>
      </c>
      <c r="D8" s="24" t="s">
        <v>611</v>
      </c>
      <c r="E8" s="24" t="s">
        <v>612</v>
      </c>
      <c r="F8" s="45" t="s">
        <v>613</v>
      </c>
    </row>
    <row r="9" spans="1:6" x14ac:dyDescent="0.15">
      <c r="A9" s="139"/>
      <c r="B9" s="142"/>
      <c r="C9" s="24" t="s">
        <v>614</v>
      </c>
      <c r="D9" s="24" t="s">
        <v>615</v>
      </c>
      <c r="E9" s="24" t="s">
        <v>616</v>
      </c>
      <c r="F9" s="45" t="s">
        <v>617</v>
      </c>
    </row>
    <row r="10" spans="1:6" x14ac:dyDescent="0.15">
      <c r="A10" s="139"/>
      <c r="B10" s="142"/>
      <c r="C10" s="24" t="s">
        <v>618</v>
      </c>
      <c r="D10" s="24" t="s">
        <v>619</v>
      </c>
      <c r="E10" s="24" t="s">
        <v>620</v>
      </c>
      <c r="F10" s="45" t="s">
        <v>621</v>
      </c>
    </row>
    <row r="11" spans="1:6" x14ac:dyDescent="0.15">
      <c r="A11" s="139"/>
      <c r="B11" s="142"/>
      <c r="C11" s="24" t="s">
        <v>622</v>
      </c>
      <c r="D11" s="24" t="s">
        <v>615</v>
      </c>
      <c r="E11" s="24" t="s">
        <v>623</v>
      </c>
      <c r="F11" s="45" t="s">
        <v>605</v>
      </c>
    </row>
    <row r="12" spans="1:6" x14ac:dyDescent="0.15">
      <c r="A12" s="139"/>
      <c r="B12" s="142"/>
      <c r="C12" s="24" t="s">
        <v>624</v>
      </c>
      <c r="D12" s="24" t="s">
        <v>625</v>
      </c>
      <c r="E12" s="24" t="s">
        <v>626</v>
      </c>
      <c r="F12" s="45" t="s">
        <v>609</v>
      </c>
    </row>
    <row r="13" spans="1:6" x14ac:dyDescent="0.15">
      <c r="A13" s="139"/>
      <c r="B13" s="142"/>
      <c r="C13" s="24" t="s">
        <v>627</v>
      </c>
      <c r="D13" s="24" t="s">
        <v>607</v>
      </c>
      <c r="E13" s="24" t="s">
        <v>628</v>
      </c>
      <c r="F13" s="45" t="s">
        <v>629</v>
      </c>
    </row>
    <row r="14" spans="1:6" ht="15" thickBot="1" x14ac:dyDescent="0.2">
      <c r="A14" s="140"/>
      <c r="B14" s="143"/>
      <c r="C14" s="88" t="s">
        <v>630</v>
      </c>
      <c r="D14" s="88" t="s">
        <v>631</v>
      </c>
      <c r="E14" s="88" t="s">
        <v>632</v>
      </c>
      <c r="F14" s="46" t="s">
        <v>621</v>
      </c>
    </row>
    <row r="15" spans="1:6" x14ac:dyDescent="0.15">
      <c r="A15" s="138" t="s">
        <v>633</v>
      </c>
      <c r="B15" s="141">
        <v>1</v>
      </c>
      <c r="C15" s="87" t="s">
        <v>634</v>
      </c>
      <c r="D15" s="87" t="s">
        <v>617</v>
      </c>
      <c r="E15" s="87" t="s">
        <v>635</v>
      </c>
      <c r="F15" s="44" t="s">
        <v>636</v>
      </c>
    </row>
    <row r="16" spans="1:6" x14ac:dyDescent="0.15">
      <c r="A16" s="139"/>
      <c r="B16" s="142"/>
      <c r="C16" s="24" t="s">
        <v>637</v>
      </c>
      <c r="D16" s="24" t="s">
        <v>638</v>
      </c>
      <c r="E16" s="24" t="s">
        <v>639</v>
      </c>
      <c r="F16" s="45" t="s">
        <v>640</v>
      </c>
    </row>
    <row r="17" spans="1:6" x14ac:dyDescent="0.15">
      <c r="A17" s="139"/>
      <c r="B17" s="142"/>
      <c r="C17" s="24" t="s">
        <v>641</v>
      </c>
      <c r="D17" s="24" t="s">
        <v>642</v>
      </c>
      <c r="E17" s="24" t="s">
        <v>643</v>
      </c>
      <c r="F17" s="45" t="s">
        <v>609</v>
      </c>
    </row>
    <row r="18" spans="1:6" x14ac:dyDescent="0.15">
      <c r="A18" s="139"/>
      <c r="B18" s="142"/>
      <c r="C18" s="24" t="s">
        <v>644</v>
      </c>
      <c r="D18" s="24" t="s">
        <v>607</v>
      </c>
      <c r="E18" s="24" t="s">
        <v>645</v>
      </c>
      <c r="F18" s="45" t="s">
        <v>646</v>
      </c>
    </row>
    <row r="19" spans="1:6" x14ac:dyDescent="0.15">
      <c r="A19" s="139"/>
      <c r="B19" s="142"/>
      <c r="C19" s="24" t="s">
        <v>647</v>
      </c>
      <c r="D19" s="24" t="s">
        <v>621</v>
      </c>
      <c r="E19" s="24" t="s">
        <v>648</v>
      </c>
      <c r="F19" s="45" t="s">
        <v>605</v>
      </c>
    </row>
    <row r="20" spans="1:6" x14ac:dyDescent="0.15">
      <c r="A20" s="139"/>
      <c r="B20" s="142"/>
      <c r="C20" s="24" t="s">
        <v>649</v>
      </c>
      <c r="D20" s="24" t="s">
        <v>607</v>
      </c>
      <c r="E20" s="24" t="s">
        <v>650</v>
      </c>
      <c r="F20" s="45" t="s">
        <v>651</v>
      </c>
    </row>
    <row r="21" spans="1:6" x14ac:dyDescent="0.15">
      <c r="A21" s="139"/>
      <c r="B21" s="142"/>
      <c r="C21" s="24" t="s">
        <v>652</v>
      </c>
      <c r="D21" s="24" t="s">
        <v>653</v>
      </c>
      <c r="E21" s="24" t="s">
        <v>654</v>
      </c>
      <c r="F21" s="45" t="s">
        <v>655</v>
      </c>
    </row>
    <row r="22" spans="1:6" x14ac:dyDescent="0.15">
      <c r="A22" s="139"/>
      <c r="B22" s="142"/>
      <c r="C22" s="24" t="s">
        <v>656</v>
      </c>
      <c r="D22" s="24" t="s">
        <v>657</v>
      </c>
      <c r="E22" s="24" t="s">
        <v>658</v>
      </c>
      <c r="F22" s="45" t="s">
        <v>605</v>
      </c>
    </row>
    <row r="23" spans="1:6" x14ac:dyDescent="0.15">
      <c r="A23" s="139"/>
      <c r="B23" s="142"/>
      <c r="C23" s="24" t="s">
        <v>659</v>
      </c>
      <c r="D23" s="24" t="s">
        <v>653</v>
      </c>
      <c r="E23" s="24" t="s">
        <v>660</v>
      </c>
      <c r="F23" s="45" t="s">
        <v>661</v>
      </c>
    </row>
    <row r="24" spans="1:6" x14ac:dyDescent="0.15">
      <c r="A24" s="139"/>
      <c r="B24" s="142"/>
      <c r="C24" s="24" t="s">
        <v>662</v>
      </c>
      <c r="D24" s="24" t="s">
        <v>663</v>
      </c>
      <c r="E24" s="24" t="s">
        <v>664</v>
      </c>
      <c r="F24" s="45" t="s">
        <v>665</v>
      </c>
    </row>
    <row r="25" spans="1:6" x14ac:dyDescent="0.15">
      <c r="A25" s="139"/>
      <c r="B25" s="142"/>
      <c r="C25" s="24" t="s">
        <v>666</v>
      </c>
      <c r="D25" s="24" t="s">
        <v>667</v>
      </c>
      <c r="E25" s="24" t="s">
        <v>668</v>
      </c>
      <c r="F25" s="45" t="s">
        <v>669</v>
      </c>
    </row>
    <row r="26" spans="1:6" x14ac:dyDescent="0.15">
      <c r="A26" s="139"/>
      <c r="B26" s="142"/>
      <c r="C26" s="24" t="s">
        <v>670</v>
      </c>
      <c r="D26" s="24" t="s">
        <v>611</v>
      </c>
      <c r="E26" s="24" t="s">
        <v>671</v>
      </c>
      <c r="F26" s="45" t="s">
        <v>629</v>
      </c>
    </row>
    <row r="27" spans="1:6" x14ac:dyDescent="0.15">
      <c r="A27" s="139"/>
      <c r="B27" s="142"/>
      <c r="C27" s="24" t="s">
        <v>672</v>
      </c>
      <c r="D27" s="24" t="s">
        <v>653</v>
      </c>
      <c r="E27" s="24" t="s">
        <v>673</v>
      </c>
      <c r="F27" s="45" t="s">
        <v>669</v>
      </c>
    </row>
    <row r="28" spans="1:6" ht="15" thickBot="1" x14ac:dyDescent="0.2">
      <c r="A28" s="140"/>
      <c r="B28" s="143"/>
      <c r="C28" s="88" t="s">
        <v>674</v>
      </c>
      <c r="D28" s="88" t="s">
        <v>607</v>
      </c>
      <c r="E28" s="89"/>
      <c r="F28" s="47"/>
    </row>
    <row r="29" spans="1:6" x14ac:dyDescent="0.15">
      <c r="A29" s="138" t="s">
        <v>675</v>
      </c>
      <c r="B29" s="141">
        <v>1</v>
      </c>
      <c r="C29" s="87" t="s">
        <v>676</v>
      </c>
      <c r="D29" s="87" t="s">
        <v>653</v>
      </c>
      <c r="E29" s="87" t="s">
        <v>677</v>
      </c>
      <c r="F29" s="44" t="s">
        <v>663</v>
      </c>
    </row>
    <row r="30" spans="1:6" x14ac:dyDescent="0.15">
      <c r="A30" s="139"/>
      <c r="B30" s="142"/>
      <c r="C30" s="24" t="s">
        <v>678</v>
      </c>
      <c r="D30" s="24" t="s">
        <v>607</v>
      </c>
      <c r="E30" s="24" t="s">
        <v>679</v>
      </c>
      <c r="F30" s="45" t="s">
        <v>661</v>
      </c>
    </row>
    <row r="31" spans="1:6" x14ac:dyDescent="0.15">
      <c r="A31" s="139"/>
      <c r="B31" s="142"/>
      <c r="C31" s="24" t="s">
        <v>680</v>
      </c>
      <c r="D31" s="24" t="s">
        <v>611</v>
      </c>
      <c r="E31" s="24" t="s">
        <v>681</v>
      </c>
      <c r="F31" s="45" t="s">
        <v>682</v>
      </c>
    </row>
    <row r="32" spans="1:6" x14ac:dyDescent="0.15">
      <c r="A32" s="139"/>
      <c r="B32" s="142"/>
      <c r="C32" s="24" t="s">
        <v>683</v>
      </c>
      <c r="D32" s="24" t="s">
        <v>629</v>
      </c>
      <c r="E32" s="24" t="s">
        <v>684</v>
      </c>
      <c r="F32" s="45" t="s">
        <v>605</v>
      </c>
    </row>
    <row r="33" spans="1:6" x14ac:dyDescent="0.15">
      <c r="A33" s="139"/>
      <c r="B33" s="142"/>
      <c r="C33" s="24" t="s">
        <v>685</v>
      </c>
      <c r="D33" s="24" t="s">
        <v>686</v>
      </c>
      <c r="E33" s="24" t="s">
        <v>687</v>
      </c>
      <c r="F33" s="45" t="s">
        <v>688</v>
      </c>
    </row>
    <row r="34" spans="1:6" ht="15" thickBot="1" x14ac:dyDescent="0.2">
      <c r="A34" s="140"/>
      <c r="B34" s="143"/>
      <c r="C34" s="88" t="s">
        <v>689</v>
      </c>
      <c r="D34" s="88" t="s">
        <v>611</v>
      </c>
      <c r="E34" s="89"/>
      <c r="F34" s="47"/>
    </row>
    <row r="35" spans="1:6" x14ac:dyDescent="0.15">
      <c r="A35" s="138" t="s">
        <v>690</v>
      </c>
      <c r="B35" s="141">
        <v>1</v>
      </c>
      <c r="C35" s="87" t="s">
        <v>691</v>
      </c>
      <c r="D35" s="87" t="s">
        <v>688</v>
      </c>
      <c r="E35" s="87" t="s">
        <v>692</v>
      </c>
      <c r="F35" s="44" t="s">
        <v>629</v>
      </c>
    </row>
    <row r="36" spans="1:6" x14ac:dyDescent="0.15">
      <c r="A36" s="139"/>
      <c r="B36" s="142"/>
      <c r="C36" s="24" t="s">
        <v>693</v>
      </c>
      <c r="D36" s="24" t="s">
        <v>669</v>
      </c>
      <c r="E36" s="24" t="s">
        <v>694</v>
      </c>
      <c r="F36" s="45" t="s">
        <v>605</v>
      </c>
    </row>
    <row r="37" spans="1:6" ht="15" thickBot="1" x14ac:dyDescent="0.2">
      <c r="A37" s="140"/>
      <c r="B37" s="143"/>
      <c r="C37" s="88" t="s">
        <v>695</v>
      </c>
      <c r="D37" s="88" t="s">
        <v>661</v>
      </c>
      <c r="E37" s="89"/>
      <c r="F37" s="47"/>
    </row>
    <row r="38" spans="1:6" ht="15" thickBot="1" x14ac:dyDescent="0.2">
      <c r="A38" s="48" t="s">
        <v>696</v>
      </c>
      <c r="B38" s="58">
        <v>1</v>
      </c>
      <c r="C38" s="90" t="s">
        <v>697</v>
      </c>
      <c r="D38" s="90" t="s">
        <v>698</v>
      </c>
      <c r="E38" s="91"/>
      <c r="F38" s="85"/>
    </row>
    <row r="39" spans="1:6" x14ac:dyDescent="0.15">
      <c r="A39" s="6"/>
      <c r="B39" s="7"/>
      <c r="C39" s="8"/>
      <c r="D39" s="8"/>
      <c r="E39" s="8"/>
      <c r="F39" s="8"/>
    </row>
    <row r="40" spans="1:6" x14ac:dyDescent="0.15">
      <c r="A40" s="6"/>
      <c r="B40" s="7"/>
      <c r="C40" s="8"/>
      <c r="D40" s="8"/>
      <c r="E40" s="8"/>
      <c r="F40" s="8"/>
    </row>
    <row r="41" spans="1:6" x14ac:dyDescent="0.15">
      <c r="A41" s="6"/>
      <c r="B41" s="7"/>
      <c r="C41" s="8"/>
      <c r="D41" s="8"/>
      <c r="E41" s="8"/>
      <c r="F41" s="8"/>
    </row>
    <row r="42" spans="1:6" x14ac:dyDescent="0.15">
      <c r="A42" s="6"/>
      <c r="B42" s="7"/>
      <c r="C42" s="8"/>
      <c r="D42" s="8"/>
      <c r="E42" s="8"/>
      <c r="F42" s="8"/>
    </row>
    <row r="43" spans="1:6" x14ac:dyDescent="0.15">
      <c r="A43" s="6"/>
      <c r="B43" s="7"/>
      <c r="C43" s="8"/>
      <c r="D43" s="8"/>
      <c r="E43" s="8"/>
      <c r="F43" s="8"/>
    </row>
    <row r="44" spans="1:6" x14ac:dyDescent="0.15">
      <c r="A44" s="6"/>
      <c r="B44" s="7"/>
      <c r="C44" s="8"/>
      <c r="D44" s="8"/>
      <c r="E44" s="8"/>
      <c r="F44" s="8"/>
    </row>
    <row r="45" spans="1:6" x14ac:dyDescent="0.15">
      <c r="A45" s="6"/>
      <c r="B45" s="7"/>
      <c r="C45" s="8"/>
      <c r="D45" s="8"/>
      <c r="E45" s="8"/>
      <c r="F45" s="8"/>
    </row>
    <row r="46" spans="1:6" x14ac:dyDescent="0.15">
      <c r="A46" s="6"/>
      <c r="B46" s="7"/>
      <c r="C46" s="8"/>
      <c r="D46" s="8"/>
      <c r="E46" s="8"/>
      <c r="F46" s="8"/>
    </row>
    <row r="47" spans="1:6" x14ac:dyDescent="0.15">
      <c r="A47" s="6"/>
      <c r="B47" s="7"/>
      <c r="C47" s="8"/>
      <c r="D47" s="8"/>
      <c r="E47" s="8"/>
      <c r="F47" s="8"/>
    </row>
    <row r="48" spans="1:6" x14ac:dyDescent="0.15">
      <c r="A48" s="6"/>
      <c r="B48" s="7"/>
      <c r="C48" s="8"/>
      <c r="D48" s="8"/>
      <c r="E48" s="8"/>
      <c r="F48" s="8"/>
    </row>
  </sheetData>
  <mergeCells count="8">
    <mergeCell ref="A35:A37"/>
    <mergeCell ref="B35:B37"/>
    <mergeCell ref="A2:A14"/>
    <mergeCell ref="B2:B14"/>
    <mergeCell ref="A15:A28"/>
    <mergeCell ref="B15:B28"/>
    <mergeCell ref="A29:A34"/>
    <mergeCell ref="B29:B34"/>
  </mergeCells>
  <phoneticPr fontId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pane xSplit="8" ySplit="2" topLeftCell="I3" activePane="bottomRight" state="frozen"/>
      <selection pane="topRight" activeCell="I1" sqref="I1"/>
      <selection pane="bottomLeft" activeCell="A3" sqref="A3"/>
      <selection pane="bottomRight" sqref="A1:D1"/>
    </sheetView>
  </sheetViews>
  <sheetFormatPr defaultRowHeight="14.25" x14ac:dyDescent="0.15"/>
  <cols>
    <col min="1" max="1" width="4" style="6" bestFit="1" customWidth="1"/>
    <col min="2" max="2" width="31.5703125" style="15" bestFit="1" customWidth="1"/>
    <col min="3" max="3" width="16.140625" style="15" bestFit="1" customWidth="1"/>
    <col min="4" max="4" width="6.28515625" style="15" bestFit="1" customWidth="1"/>
    <col min="5" max="5" width="4" style="6" bestFit="1" customWidth="1"/>
    <col min="6" max="6" width="31.5703125" style="15" bestFit="1" customWidth="1"/>
    <col min="7" max="7" width="23.85546875" style="15" bestFit="1" customWidth="1"/>
    <col min="8" max="8" width="6.28515625" style="15" bestFit="1" customWidth="1"/>
    <col min="9" max="16384" width="9.140625" style="15"/>
  </cols>
  <sheetData>
    <row r="1" spans="1:8" ht="15" thickBot="1" x14ac:dyDescent="0.2">
      <c r="A1" s="151" t="s">
        <v>398</v>
      </c>
      <c r="B1" s="152"/>
      <c r="C1" s="152"/>
      <c r="D1" s="153"/>
      <c r="E1" s="154" t="s">
        <v>399</v>
      </c>
      <c r="F1" s="152"/>
      <c r="G1" s="152"/>
      <c r="H1" s="153"/>
    </row>
    <row r="2" spans="1:8" s="6" customFormat="1" ht="15" thickBot="1" x14ac:dyDescent="0.2">
      <c r="A2" s="26"/>
      <c r="B2" s="11" t="s">
        <v>89</v>
      </c>
      <c r="C2" s="11" t="s">
        <v>88</v>
      </c>
      <c r="D2" s="12" t="s">
        <v>395</v>
      </c>
      <c r="E2" s="95"/>
      <c r="F2" s="11" t="s">
        <v>1016</v>
      </c>
      <c r="G2" s="11" t="s">
        <v>1017</v>
      </c>
      <c r="H2" s="12" t="s">
        <v>1018</v>
      </c>
    </row>
    <row r="3" spans="1:8" x14ac:dyDescent="0.15">
      <c r="A3" s="96">
        <v>1</v>
      </c>
      <c r="B3" s="155" t="str">
        <f>"大阪学院大学"</f>
        <v>大阪学院大学</v>
      </c>
      <c r="C3" s="54" t="str">
        <f>"谷口　勇太"</f>
        <v>谷口　勇太</v>
      </c>
      <c r="D3" s="97" t="str">
        <f t="shared" ref="D3:D31" si="0">"男"</f>
        <v>男</v>
      </c>
      <c r="E3" s="98">
        <v>1</v>
      </c>
      <c r="F3" s="99" t="str">
        <f>"大阪公立大学杉本支部"</f>
        <v>大阪公立大学杉本支部</v>
      </c>
      <c r="G3" s="54" t="str">
        <f>"石田　結衣"</f>
        <v>石田　結衣</v>
      </c>
      <c r="H3" s="97" t="str">
        <f t="shared" ref="H3:H15" si="1">"女"</f>
        <v>女</v>
      </c>
    </row>
    <row r="4" spans="1:8" x14ac:dyDescent="0.15">
      <c r="A4" s="16">
        <v>2</v>
      </c>
      <c r="B4" s="146"/>
      <c r="C4" s="24" t="str">
        <f>"都能　侑飛"</f>
        <v>都能　侑飛</v>
      </c>
      <c r="D4" s="31" t="str">
        <f t="shared" si="0"/>
        <v>男</v>
      </c>
      <c r="E4" s="100">
        <v>2</v>
      </c>
      <c r="F4" s="69" t="str">
        <f>"大阪公立大学中百舌鳥支部"</f>
        <v>大阪公立大学中百舌鳥支部</v>
      </c>
      <c r="G4" s="24" t="str">
        <f>"辻　響子"</f>
        <v>辻　響子</v>
      </c>
      <c r="H4" s="31" t="str">
        <f t="shared" si="1"/>
        <v>女</v>
      </c>
    </row>
    <row r="5" spans="1:8" x14ac:dyDescent="0.15">
      <c r="A5" s="16">
        <v>3</v>
      </c>
      <c r="B5" s="24" t="str">
        <f>"大阪公立大学杉本支部"</f>
        <v>大阪公立大学杉本支部</v>
      </c>
      <c r="C5" s="24" t="str">
        <f>"谷井　優太"</f>
        <v>谷井　優太</v>
      </c>
      <c r="D5" s="31" t="str">
        <f t="shared" si="0"/>
        <v>男</v>
      </c>
      <c r="E5" s="100">
        <v>3</v>
      </c>
      <c r="F5" s="69" t="str">
        <f>"広島大学"</f>
        <v>広島大学</v>
      </c>
      <c r="G5" s="24" t="str">
        <f>"山田　美桜"</f>
        <v>山田　美桜</v>
      </c>
      <c r="H5" s="31" t="str">
        <f t="shared" si="1"/>
        <v>女</v>
      </c>
    </row>
    <row r="6" spans="1:8" x14ac:dyDescent="0.15">
      <c r="A6" s="16">
        <v>4</v>
      </c>
      <c r="B6" s="144" t="str">
        <f>"大阪公立大学中百舌鳥支部"</f>
        <v>大阪公立大学中百舌鳥支部</v>
      </c>
      <c r="C6" s="24" t="str">
        <f>"上野山　義人"</f>
        <v>上野山　義人</v>
      </c>
      <c r="D6" s="31" t="str">
        <f t="shared" si="0"/>
        <v>男</v>
      </c>
      <c r="E6" s="100">
        <v>4</v>
      </c>
      <c r="F6" s="147" t="str">
        <f>"大阪学院高校"</f>
        <v>大阪学院高校</v>
      </c>
      <c r="G6" s="24" t="str">
        <f>"上原　夢"</f>
        <v>上原　夢</v>
      </c>
      <c r="H6" s="31" t="str">
        <f t="shared" si="1"/>
        <v>女</v>
      </c>
    </row>
    <row r="7" spans="1:8" x14ac:dyDescent="0.15">
      <c r="A7" s="16">
        <v>5</v>
      </c>
      <c r="B7" s="146"/>
      <c r="C7" s="24" t="str">
        <f>"高松　幸一郎"</f>
        <v>高松　幸一郎</v>
      </c>
      <c r="D7" s="31" t="str">
        <f t="shared" si="0"/>
        <v>男</v>
      </c>
      <c r="E7" s="100">
        <v>5</v>
      </c>
      <c r="F7" s="148"/>
      <c r="G7" s="24" t="str">
        <f>"清水　紗世"</f>
        <v>清水　紗世</v>
      </c>
      <c r="H7" s="31" t="str">
        <f t="shared" si="1"/>
        <v>女</v>
      </c>
    </row>
    <row r="8" spans="1:8" x14ac:dyDescent="0.15">
      <c r="A8" s="16">
        <v>6</v>
      </c>
      <c r="B8" s="144" t="str">
        <f>"関西学院大学"</f>
        <v>関西学院大学</v>
      </c>
      <c r="C8" s="24" t="str">
        <f>"鈴木　康介"</f>
        <v>鈴木　康介</v>
      </c>
      <c r="D8" s="31" t="str">
        <f t="shared" si="0"/>
        <v>男</v>
      </c>
      <c r="E8" s="100">
        <v>6</v>
      </c>
      <c r="F8" s="149"/>
      <c r="G8" s="24" t="str">
        <f>"田中　蒼依"</f>
        <v>田中　蒼依</v>
      </c>
      <c r="H8" s="31" t="str">
        <f t="shared" si="1"/>
        <v>女</v>
      </c>
    </row>
    <row r="9" spans="1:8" x14ac:dyDescent="0.15">
      <c r="A9" s="16">
        <v>7</v>
      </c>
      <c r="B9" s="146"/>
      <c r="C9" s="24" t="str">
        <f>"吉村　陽"</f>
        <v>吉村　陽</v>
      </c>
      <c r="D9" s="31" t="str">
        <f t="shared" si="0"/>
        <v>男</v>
      </c>
      <c r="E9" s="100">
        <v>7</v>
      </c>
      <c r="F9" s="147" t="str">
        <f>"青翔中学・高等学校"</f>
        <v>青翔中学・高等学校</v>
      </c>
      <c r="G9" s="24" t="str">
        <f>"寺林　知慧"</f>
        <v>寺林　知慧</v>
      </c>
      <c r="H9" s="31" t="str">
        <f t="shared" si="1"/>
        <v>女</v>
      </c>
    </row>
    <row r="10" spans="1:8" x14ac:dyDescent="0.15">
      <c r="A10" s="16">
        <v>8</v>
      </c>
      <c r="B10" s="144" t="str">
        <f>"近畿大学"</f>
        <v>近畿大学</v>
      </c>
      <c r="C10" s="24" t="str">
        <f>"木村　晃輔"</f>
        <v>木村　晃輔</v>
      </c>
      <c r="D10" s="31" t="str">
        <f t="shared" si="0"/>
        <v>男</v>
      </c>
      <c r="E10" s="100">
        <v>8</v>
      </c>
      <c r="F10" s="149"/>
      <c r="G10" s="24" t="str">
        <f>"中西　柚月"</f>
        <v>中西　柚月</v>
      </c>
      <c r="H10" s="31" t="str">
        <f t="shared" si="1"/>
        <v>女</v>
      </c>
    </row>
    <row r="11" spans="1:8" x14ac:dyDescent="0.15">
      <c r="A11" s="16">
        <v>9</v>
      </c>
      <c r="B11" s="146"/>
      <c r="C11" s="24" t="str">
        <f>"渡部　聖"</f>
        <v>渡部　聖</v>
      </c>
      <c r="D11" s="31" t="str">
        <f t="shared" si="0"/>
        <v>男</v>
      </c>
      <c r="E11" s="100">
        <v>9</v>
      </c>
      <c r="F11" s="147" t="str">
        <f>"新風会"</f>
        <v>新風会</v>
      </c>
      <c r="G11" s="24" t="str">
        <f>"諏訪　瑞穂"</f>
        <v>諏訪　瑞穂</v>
      </c>
      <c r="H11" s="31" t="str">
        <f t="shared" si="1"/>
        <v>女</v>
      </c>
    </row>
    <row r="12" spans="1:8" x14ac:dyDescent="0.15">
      <c r="A12" s="16">
        <v>10</v>
      </c>
      <c r="B12" s="24" t="str">
        <f>"同志社大学"</f>
        <v>同志社大学</v>
      </c>
      <c r="C12" s="24" t="str">
        <f>"秦　祐貴"</f>
        <v>秦　祐貴</v>
      </c>
      <c r="D12" s="31" t="str">
        <f t="shared" si="0"/>
        <v>男</v>
      </c>
      <c r="E12" s="100">
        <v>10</v>
      </c>
      <c r="F12" s="149"/>
      <c r="G12" s="24" t="str">
        <f>"松浦　美奈"</f>
        <v>松浦　美奈</v>
      </c>
      <c r="H12" s="31" t="str">
        <f t="shared" si="1"/>
        <v>女</v>
      </c>
    </row>
    <row r="13" spans="1:8" x14ac:dyDescent="0.15">
      <c r="A13" s="16">
        <v>11</v>
      </c>
      <c r="B13" s="24" t="str">
        <f>"広島大学"</f>
        <v>広島大学</v>
      </c>
      <c r="C13" s="24" t="str">
        <f>"井上　皓統"</f>
        <v>井上　皓統</v>
      </c>
      <c r="D13" s="31" t="str">
        <f t="shared" si="0"/>
        <v>男</v>
      </c>
      <c r="E13" s="100">
        <v>11</v>
      </c>
      <c r="F13" s="69" t="str">
        <f>"誠豪"</f>
        <v>誠豪</v>
      </c>
      <c r="G13" s="24" t="str">
        <f>"カタオル　ソフィア"</f>
        <v>カタオル　ソフィア</v>
      </c>
      <c r="H13" s="31" t="str">
        <f t="shared" si="1"/>
        <v>女</v>
      </c>
    </row>
    <row r="14" spans="1:8" x14ac:dyDescent="0.15">
      <c r="A14" s="16">
        <v>12</v>
      </c>
      <c r="B14" s="24" t="str">
        <f>"龍谷大学"</f>
        <v>龍谷大学</v>
      </c>
      <c r="C14" s="24" t="str">
        <f>"松下　丈多郎"</f>
        <v>松下　丈多郎</v>
      </c>
      <c r="D14" s="31" t="str">
        <f t="shared" si="0"/>
        <v>男</v>
      </c>
      <c r="E14" s="100">
        <v>12</v>
      </c>
      <c r="F14" s="69" t="str">
        <f>"大道"</f>
        <v>大道</v>
      </c>
      <c r="G14" s="24" t="str">
        <f>"看舎　詩舞"</f>
        <v>看舎　詩舞</v>
      </c>
      <c r="H14" s="31" t="str">
        <f t="shared" si="1"/>
        <v>女</v>
      </c>
    </row>
    <row r="15" spans="1:8" x14ac:dyDescent="0.15">
      <c r="A15" s="16">
        <v>13</v>
      </c>
      <c r="B15" s="144" t="str">
        <f>"流通科学大学"</f>
        <v>流通科学大学</v>
      </c>
      <c r="C15" s="24" t="str">
        <f>"佐野　悠貴"</f>
        <v>佐野　悠貴</v>
      </c>
      <c r="D15" s="31" t="str">
        <f t="shared" si="0"/>
        <v>男</v>
      </c>
      <c r="E15" s="100">
        <v>13</v>
      </c>
      <c r="F15" s="69" t="str">
        <f>"都島"</f>
        <v>都島</v>
      </c>
      <c r="G15" s="24" t="str">
        <f>"村尾　真優"</f>
        <v>村尾　真優</v>
      </c>
      <c r="H15" s="31" t="str">
        <f t="shared" si="1"/>
        <v>女</v>
      </c>
    </row>
    <row r="16" spans="1:8" x14ac:dyDescent="0.15">
      <c r="A16" s="16">
        <v>14</v>
      </c>
      <c r="B16" s="145"/>
      <c r="C16" s="24" t="str">
        <f>"中村　和煌"</f>
        <v>中村　和煌</v>
      </c>
      <c r="D16" s="31" t="str">
        <f t="shared" si="0"/>
        <v>男</v>
      </c>
      <c r="E16" s="100">
        <v>14</v>
      </c>
      <c r="F16" s="69" t="str">
        <f>"清風高校"</f>
        <v>清風高校</v>
      </c>
      <c r="G16" s="24" t="str">
        <f>"岡田　蒼生"</f>
        <v>岡田　蒼生</v>
      </c>
      <c r="H16" s="31" t="str">
        <f t="shared" ref="H16:H32" si="2">"男"</f>
        <v>男</v>
      </c>
    </row>
    <row r="17" spans="1:8" x14ac:dyDescent="0.15">
      <c r="A17" s="16">
        <v>15</v>
      </c>
      <c r="B17" s="146"/>
      <c r="C17" s="24" t="str">
        <f>"水田　小太郎"</f>
        <v>水田　小太郎</v>
      </c>
      <c r="D17" s="31" t="str">
        <f t="shared" si="0"/>
        <v>男</v>
      </c>
      <c r="E17" s="100">
        <v>15</v>
      </c>
      <c r="F17" s="147" t="str">
        <f>"東大阪大学柏原高校"</f>
        <v>東大阪大学柏原高校</v>
      </c>
      <c r="G17" s="24" t="str">
        <f>"澤村　陽大"</f>
        <v>澤村　陽大</v>
      </c>
      <c r="H17" s="31" t="str">
        <f t="shared" si="2"/>
        <v>男</v>
      </c>
    </row>
    <row r="18" spans="1:8" x14ac:dyDescent="0.15">
      <c r="A18" s="16">
        <v>16</v>
      </c>
      <c r="B18" s="144" t="str">
        <f>"大阪学院高校"</f>
        <v>大阪学院高校</v>
      </c>
      <c r="C18" s="24" t="str">
        <f>"坂上　颯太郎"</f>
        <v>坂上　颯太郎</v>
      </c>
      <c r="D18" s="31" t="str">
        <f t="shared" si="0"/>
        <v>男</v>
      </c>
      <c r="E18" s="100">
        <v>16</v>
      </c>
      <c r="F18" s="148"/>
      <c r="G18" s="24" t="str">
        <f>"陳　晟喆"</f>
        <v>陳　晟喆</v>
      </c>
      <c r="H18" s="31" t="str">
        <f t="shared" si="2"/>
        <v>男</v>
      </c>
    </row>
    <row r="19" spans="1:8" x14ac:dyDescent="0.15">
      <c r="A19" s="16">
        <v>17</v>
      </c>
      <c r="B19" s="145"/>
      <c r="C19" s="24" t="str">
        <f>"長滝　颯真"</f>
        <v>長滝　颯真</v>
      </c>
      <c r="D19" s="31" t="str">
        <f t="shared" si="0"/>
        <v>男</v>
      </c>
      <c r="E19" s="100">
        <v>17</v>
      </c>
      <c r="F19" s="148"/>
      <c r="G19" s="24" t="str">
        <f>"野原　光平"</f>
        <v>野原　光平</v>
      </c>
      <c r="H19" s="31" t="str">
        <f t="shared" si="2"/>
        <v>男</v>
      </c>
    </row>
    <row r="20" spans="1:8" x14ac:dyDescent="0.15">
      <c r="A20" s="16">
        <v>18</v>
      </c>
      <c r="B20" s="145"/>
      <c r="C20" s="24" t="str">
        <f>"橋本　淳平"</f>
        <v>橋本　淳平</v>
      </c>
      <c r="D20" s="31" t="str">
        <f t="shared" si="0"/>
        <v>男</v>
      </c>
      <c r="E20" s="100">
        <v>18</v>
      </c>
      <c r="F20" s="149"/>
      <c r="G20" s="24" t="str">
        <f>"墓本　皓太"</f>
        <v>墓本　皓太</v>
      </c>
      <c r="H20" s="31" t="str">
        <f t="shared" si="2"/>
        <v>男</v>
      </c>
    </row>
    <row r="21" spans="1:8" x14ac:dyDescent="0.15">
      <c r="A21" s="16">
        <v>19</v>
      </c>
      <c r="B21" s="145"/>
      <c r="C21" s="24" t="str">
        <f>"平木　大和"</f>
        <v>平木　大和</v>
      </c>
      <c r="D21" s="31" t="str">
        <f t="shared" si="0"/>
        <v>男</v>
      </c>
      <c r="E21" s="100">
        <v>19</v>
      </c>
      <c r="F21" s="69" t="str">
        <f>"三密会"</f>
        <v>三密会</v>
      </c>
      <c r="G21" s="24" t="str">
        <f>"宮川　志道"</f>
        <v>宮川　志道</v>
      </c>
      <c r="H21" s="31" t="str">
        <f t="shared" si="2"/>
        <v>男</v>
      </c>
    </row>
    <row r="22" spans="1:8" x14ac:dyDescent="0.15">
      <c r="A22" s="16">
        <v>20</v>
      </c>
      <c r="B22" s="146"/>
      <c r="C22" s="24" t="str">
        <f>"松本　旭陽　"</f>
        <v>松本　旭陽　</v>
      </c>
      <c r="D22" s="31" t="str">
        <f t="shared" si="0"/>
        <v>男</v>
      </c>
      <c r="E22" s="100">
        <v>20</v>
      </c>
      <c r="F22" s="147" t="str">
        <f>"親和会"</f>
        <v>親和会</v>
      </c>
      <c r="G22" s="24" t="str">
        <f>"小笠原　悠斗"</f>
        <v>小笠原　悠斗</v>
      </c>
      <c r="H22" s="31" t="str">
        <f t="shared" si="2"/>
        <v>男</v>
      </c>
    </row>
    <row r="23" spans="1:8" x14ac:dyDescent="0.15">
      <c r="A23" s="16">
        <v>21</v>
      </c>
      <c r="B23" s="144" t="str">
        <f>"橿原高校"</f>
        <v>橿原高校</v>
      </c>
      <c r="C23" s="24" t="str">
        <f>"今西　悠人"</f>
        <v>今西　悠人</v>
      </c>
      <c r="D23" s="31" t="str">
        <f t="shared" si="0"/>
        <v>男</v>
      </c>
      <c r="E23" s="100">
        <v>21</v>
      </c>
      <c r="F23" s="148"/>
      <c r="G23" s="24" t="str">
        <f>"岡田　大河"</f>
        <v>岡田　大河</v>
      </c>
      <c r="H23" s="31" t="str">
        <f t="shared" si="2"/>
        <v>男</v>
      </c>
    </row>
    <row r="24" spans="1:8" x14ac:dyDescent="0.15">
      <c r="A24" s="16">
        <v>22</v>
      </c>
      <c r="B24" s="146"/>
      <c r="C24" s="24" t="str">
        <f>"尾崎　賢"</f>
        <v>尾崎　賢</v>
      </c>
      <c r="D24" s="31" t="str">
        <f t="shared" si="0"/>
        <v>男</v>
      </c>
      <c r="E24" s="100">
        <v>22</v>
      </c>
      <c r="F24" s="149"/>
      <c r="G24" s="24" t="str">
        <f>"松田　陸利"</f>
        <v>松田　陸利</v>
      </c>
      <c r="H24" s="31" t="str">
        <f t="shared" si="2"/>
        <v>男</v>
      </c>
    </row>
    <row r="25" spans="1:8" x14ac:dyDescent="0.15">
      <c r="A25" s="16">
        <v>23</v>
      </c>
      <c r="B25" s="144" t="str">
        <f>"青翔中学・高等学校"</f>
        <v>青翔中学・高等学校</v>
      </c>
      <c r="C25" s="24" t="str">
        <f>"川上　友吾"</f>
        <v>川上　友吾</v>
      </c>
      <c r="D25" s="31" t="str">
        <f t="shared" si="0"/>
        <v>男</v>
      </c>
      <c r="E25" s="100">
        <v>23</v>
      </c>
      <c r="F25" s="147" t="str">
        <f>"吹田市日本拳法連盟"</f>
        <v>吹田市日本拳法連盟</v>
      </c>
      <c r="G25" s="24" t="str">
        <f>"中田　凌生"</f>
        <v>中田　凌生</v>
      </c>
      <c r="H25" s="31" t="str">
        <f t="shared" si="2"/>
        <v>男</v>
      </c>
    </row>
    <row r="26" spans="1:8" x14ac:dyDescent="0.15">
      <c r="A26" s="16">
        <v>24</v>
      </c>
      <c r="B26" s="145"/>
      <c r="C26" s="24" t="str">
        <f>"西室　颯太"</f>
        <v>西室　颯太</v>
      </c>
      <c r="D26" s="31" t="str">
        <f t="shared" si="0"/>
        <v>男</v>
      </c>
      <c r="E26" s="100">
        <v>24</v>
      </c>
      <c r="F26" s="149"/>
      <c r="G26" s="24" t="str">
        <f>"中原　瑛太"</f>
        <v>中原　瑛太</v>
      </c>
      <c r="H26" s="31" t="str">
        <f t="shared" si="2"/>
        <v>男</v>
      </c>
    </row>
    <row r="27" spans="1:8" x14ac:dyDescent="0.15">
      <c r="A27" s="16">
        <v>25</v>
      </c>
      <c r="B27" s="145"/>
      <c r="C27" s="24" t="str">
        <f>"藤井　薫"</f>
        <v>藤井　薫</v>
      </c>
      <c r="D27" s="31" t="str">
        <f t="shared" si="0"/>
        <v>男</v>
      </c>
      <c r="E27" s="100">
        <v>25</v>
      </c>
      <c r="F27" s="69" t="str">
        <f>"誠豪"</f>
        <v>誠豪</v>
      </c>
      <c r="G27" s="24" t="str">
        <f>"山腋　遥翔"</f>
        <v>山腋　遥翔</v>
      </c>
      <c r="H27" s="31" t="str">
        <f t="shared" si="2"/>
        <v>男</v>
      </c>
    </row>
    <row r="28" spans="1:8" x14ac:dyDescent="0.15">
      <c r="A28" s="16">
        <v>26</v>
      </c>
      <c r="B28" s="145"/>
      <c r="C28" s="24" t="str">
        <f>"山口　息吹"</f>
        <v>山口　息吹</v>
      </c>
      <c r="D28" s="31" t="str">
        <f t="shared" si="0"/>
        <v>男</v>
      </c>
      <c r="E28" s="100">
        <v>26</v>
      </c>
      <c r="F28" s="69" t="str">
        <f>"泉北桃拳会"</f>
        <v>泉北桃拳会</v>
      </c>
      <c r="G28" s="24" t="str">
        <f>"小倉　獅恩"</f>
        <v>小倉　獅恩</v>
      </c>
      <c r="H28" s="31" t="str">
        <f t="shared" si="2"/>
        <v>男</v>
      </c>
    </row>
    <row r="29" spans="1:8" x14ac:dyDescent="0.15">
      <c r="A29" s="16">
        <v>27</v>
      </c>
      <c r="B29" s="145"/>
      <c r="C29" s="24" t="str">
        <f>"山口　大翔"</f>
        <v>山口　大翔</v>
      </c>
      <c r="D29" s="31" t="str">
        <f t="shared" si="0"/>
        <v>男</v>
      </c>
      <c r="E29" s="100">
        <v>27</v>
      </c>
      <c r="F29" s="69" t="str">
        <f>"大道"</f>
        <v>大道</v>
      </c>
      <c r="G29" s="24" t="str">
        <f>"看舎　圭利遊"</f>
        <v>看舎　圭利遊</v>
      </c>
      <c r="H29" s="31" t="str">
        <f t="shared" si="2"/>
        <v>男</v>
      </c>
    </row>
    <row r="30" spans="1:8" x14ac:dyDescent="0.15">
      <c r="A30" s="16">
        <v>28</v>
      </c>
      <c r="B30" s="145"/>
      <c r="C30" s="24" t="str">
        <f>"山口　雲南斗"</f>
        <v>山口　雲南斗</v>
      </c>
      <c r="D30" s="31" t="str">
        <f t="shared" si="0"/>
        <v>男</v>
      </c>
      <c r="E30" s="100">
        <v>28</v>
      </c>
      <c r="F30" s="69" t="str">
        <f>"西宮隗心会"</f>
        <v>西宮隗心会</v>
      </c>
      <c r="G30" s="24" t="str">
        <f>"大河　一聡"</f>
        <v>大河　一聡</v>
      </c>
      <c r="H30" s="31" t="str">
        <f t="shared" si="2"/>
        <v>男</v>
      </c>
    </row>
    <row r="31" spans="1:8" ht="15" thickBot="1" x14ac:dyDescent="0.2">
      <c r="A31" s="9">
        <v>29</v>
      </c>
      <c r="B31" s="150"/>
      <c r="C31" s="50" t="str">
        <f>"山住　恵澄"</f>
        <v>山住　恵澄</v>
      </c>
      <c r="D31" s="37" t="str">
        <f t="shared" si="0"/>
        <v>男</v>
      </c>
      <c r="E31" s="100">
        <v>29</v>
      </c>
      <c r="F31" s="69" t="str">
        <f>"都島"</f>
        <v>都島</v>
      </c>
      <c r="G31" s="24" t="str">
        <f>"千葉　之英"</f>
        <v>千葉　之英</v>
      </c>
      <c r="H31" s="31" t="str">
        <f t="shared" si="2"/>
        <v>男</v>
      </c>
    </row>
    <row r="32" spans="1:8" ht="15" thickBot="1" x14ac:dyDescent="0.2">
      <c r="E32" s="9">
        <v>30</v>
      </c>
      <c r="F32" s="50" t="str">
        <f>"濫觴会"</f>
        <v>濫觴会</v>
      </c>
      <c r="G32" s="50" t="str">
        <f>"東　紀人"</f>
        <v>東　紀人</v>
      </c>
      <c r="H32" s="37" t="str">
        <f t="shared" si="2"/>
        <v>男</v>
      </c>
    </row>
  </sheetData>
  <mergeCells count="16">
    <mergeCell ref="B25:B31"/>
    <mergeCell ref="F25:F26"/>
    <mergeCell ref="A1:D1"/>
    <mergeCell ref="E1:H1"/>
    <mergeCell ref="B3:B4"/>
    <mergeCell ref="B6:B7"/>
    <mergeCell ref="F6:F8"/>
    <mergeCell ref="B8:B9"/>
    <mergeCell ref="F9:F10"/>
    <mergeCell ref="B10:B11"/>
    <mergeCell ref="F11:F12"/>
    <mergeCell ref="B15:B17"/>
    <mergeCell ref="F17:F20"/>
    <mergeCell ref="B18:B22"/>
    <mergeCell ref="F22:F24"/>
    <mergeCell ref="B23:B24"/>
  </mergeCells>
  <phoneticPr fontId="1"/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RowHeight="14.25" x14ac:dyDescent="0.15"/>
  <cols>
    <col min="1" max="1" width="26.42578125" style="15" bestFit="1" customWidth="1"/>
    <col min="2" max="2" width="11" style="15" bestFit="1" customWidth="1"/>
    <col min="3" max="3" width="16.140625" style="15" bestFit="1" customWidth="1"/>
    <col min="4" max="4" width="6.28515625" style="15" bestFit="1" customWidth="1"/>
    <col min="5" max="16384" width="9.140625" style="15"/>
  </cols>
  <sheetData>
    <row r="1" spans="1:4" s="6" customFormat="1" ht="15" thickBot="1" x14ac:dyDescent="0.2">
      <c r="A1" s="13" t="s">
        <v>89</v>
      </c>
      <c r="B1" s="11" t="s">
        <v>100</v>
      </c>
      <c r="C1" s="11" t="s">
        <v>88</v>
      </c>
      <c r="D1" s="12" t="s">
        <v>395</v>
      </c>
    </row>
    <row r="2" spans="1:4" ht="20.100000000000001" customHeight="1" x14ac:dyDescent="0.15">
      <c r="A2" s="62" t="str">
        <f>"大阪公立大学杉本支部"</f>
        <v>大阪公立大学杉本支部</v>
      </c>
      <c r="B2" s="101" t="str">
        <f>"参段"</f>
        <v>参段</v>
      </c>
      <c r="C2" s="54" t="str">
        <f>"河野　秀太"</f>
        <v>河野　秀太</v>
      </c>
      <c r="D2" s="97" t="str">
        <f t="shared" ref="D2:D12" si="0">"男"</f>
        <v>男</v>
      </c>
    </row>
    <row r="3" spans="1:4" ht="20.100000000000001" customHeight="1" x14ac:dyDescent="0.15">
      <c r="A3" s="30" t="str">
        <f>"大阪商業大学"</f>
        <v>大阪商業大学</v>
      </c>
      <c r="B3" s="25" t="str">
        <f>"参段"</f>
        <v>参段</v>
      </c>
      <c r="C3" s="24" t="str">
        <f>"清水　真喜"</f>
        <v>清水　真喜</v>
      </c>
      <c r="D3" s="31" t="str">
        <f t="shared" si="0"/>
        <v>男</v>
      </c>
    </row>
    <row r="4" spans="1:4" ht="20.100000000000001" customHeight="1" x14ac:dyDescent="0.15">
      <c r="A4" s="30" t="str">
        <f>"関西学院大学"</f>
        <v>関西学院大学</v>
      </c>
      <c r="B4" s="25" t="str">
        <f>"弐段"</f>
        <v>弐段</v>
      </c>
      <c r="C4" s="24" t="str">
        <f>"寺門　直彦"</f>
        <v>寺門　直彦</v>
      </c>
      <c r="D4" s="31" t="str">
        <f t="shared" si="0"/>
        <v>男</v>
      </c>
    </row>
    <row r="5" spans="1:4" ht="20.100000000000001" customHeight="1" x14ac:dyDescent="0.15">
      <c r="A5" s="30" t="str">
        <f>"関西学院大学"</f>
        <v>関西学院大学</v>
      </c>
      <c r="B5" s="25" t="str">
        <f>"参段"</f>
        <v>参段</v>
      </c>
      <c r="C5" s="24" t="str">
        <f>"魚住　研士郎"</f>
        <v>魚住　研士郎</v>
      </c>
      <c r="D5" s="31" t="str">
        <f t="shared" si="0"/>
        <v>男</v>
      </c>
    </row>
    <row r="6" spans="1:4" ht="20.100000000000001" customHeight="1" x14ac:dyDescent="0.15">
      <c r="A6" s="30" t="str">
        <f>"神戸大学"</f>
        <v>神戸大学</v>
      </c>
      <c r="B6" s="25" t="str">
        <f>"参段"</f>
        <v>参段</v>
      </c>
      <c r="C6" s="24" t="str">
        <f>"林　励雅"</f>
        <v>林　励雅</v>
      </c>
      <c r="D6" s="31" t="str">
        <f t="shared" si="0"/>
        <v>男</v>
      </c>
    </row>
    <row r="7" spans="1:4" ht="20.100000000000001" customHeight="1" x14ac:dyDescent="0.15">
      <c r="A7" s="30" t="str">
        <f>"立命館大学"</f>
        <v>立命館大学</v>
      </c>
      <c r="B7" s="25" t="str">
        <f>"弐段"</f>
        <v>弐段</v>
      </c>
      <c r="C7" s="24" t="str">
        <f>"松浦　将吾"</f>
        <v>松浦　将吾</v>
      </c>
      <c r="D7" s="31" t="str">
        <f t="shared" si="0"/>
        <v>男</v>
      </c>
    </row>
    <row r="8" spans="1:4" ht="20.100000000000001" customHeight="1" x14ac:dyDescent="0.15">
      <c r="A8" s="30" t="str">
        <f>"大阪高校"</f>
        <v>大阪高校</v>
      </c>
      <c r="B8" s="25" t="str">
        <f>"弐段"</f>
        <v>弐段</v>
      </c>
      <c r="C8" s="24" t="str">
        <f>"長江　隆志"</f>
        <v>長江　隆志</v>
      </c>
      <c r="D8" s="31" t="str">
        <f t="shared" si="0"/>
        <v>男</v>
      </c>
    </row>
    <row r="9" spans="1:4" ht="20.100000000000001" customHeight="1" x14ac:dyDescent="0.15">
      <c r="A9" s="30" t="str">
        <f>"青翔中学・高等学校"</f>
        <v>青翔中学・高等学校</v>
      </c>
      <c r="B9" s="25" t="str">
        <f>"弐段"</f>
        <v>弐段</v>
      </c>
      <c r="C9" s="24" t="str">
        <f>"田中　路惟"</f>
        <v>田中　路惟</v>
      </c>
      <c r="D9" s="31" t="str">
        <f t="shared" si="0"/>
        <v>男</v>
      </c>
    </row>
    <row r="10" spans="1:4" ht="20.100000000000001" customHeight="1" x14ac:dyDescent="0.15">
      <c r="A10" s="30" t="str">
        <f>"東大阪大学柏原高校"</f>
        <v>東大阪大学柏原高校</v>
      </c>
      <c r="B10" s="25" t="str">
        <f>"１級"</f>
        <v>１級</v>
      </c>
      <c r="C10" s="24" t="str">
        <f>"袁　野"</f>
        <v>袁　野</v>
      </c>
      <c r="D10" s="31" t="str">
        <f t="shared" si="0"/>
        <v>男</v>
      </c>
    </row>
    <row r="11" spans="1:4" ht="20.100000000000001" customHeight="1" x14ac:dyDescent="0.15">
      <c r="A11" s="30" t="str">
        <f>"共栄クラブ"</f>
        <v>共栄クラブ</v>
      </c>
      <c r="B11" s="25" t="str">
        <f>"弐段"</f>
        <v>弐段</v>
      </c>
      <c r="C11" s="24" t="str">
        <f>"村田　勇也"</f>
        <v>村田　勇也</v>
      </c>
      <c r="D11" s="31" t="str">
        <f t="shared" si="0"/>
        <v>男</v>
      </c>
    </row>
    <row r="12" spans="1:4" ht="20.100000000000001" customHeight="1" thickBot="1" x14ac:dyDescent="0.2">
      <c r="A12" s="35" t="str">
        <f>"誠心会"</f>
        <v>誠心会</v>
      </c>
      <c r="B12" s="36" t="str">
        <f>"四段"</f>
        <v>四段</v>
      </c>
      <c r="C12" s="50" t="str">
        <f>"前川　専"</f>
        <v>前川　専</v>
      </c>
      <c r="D12" s="37" t="str">
        <f t="shared" si="0"/>
        <v>男</v>
      </c>
    </row>
  </sheetData>
  <phoneticPr fontId="1"/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ignoredErrors>
    <ignoredError sqref="B10 B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RowHeight="14.25" x14ac:dyDescent="0.15"/>
  <cols>
    <col min="1" max="1" width="18.7109375" style="6" bestFit="1" customWidth="1"/>
    <col min="2" max="2" width="13.85546875" style="6" customWidth="1"/>
    <col min="3" max="3" width="15.7109375" style="6" customWidth="1"/>
    <col min="4" max="16384" width="9.140625" style="6"/>
  </cols>
  <sheetData>
    <row r="1" spans="1:3" ht="15" thickBot="1" x14ac:dyDescent="0.2">
      <c r="A1" s="52" t="s">
        <v>1019</v>
      </c>
      <c r="B1" s="53" t="s">
        <v>1020</v>
      </c>
      <c r="C1" s="12" t="s">
        <v>1017</v>
      </c>
    </row>
    <row r="2" spans="1:3" ht="20.100000000000001" customHeight="1" x14ac:dyDescent="0.15">
      <c r="A2" s="156" t="str">
        <f>"和歌山拳法連盟"</f>
        <v>和歌山拳法連盟</v>
      </c>
      <c r="B2" s="159" t="str">
        <f>"初段"</f>
        <v>初段</v>
      </c>
      <c r="C2" s="97" t="str">
        <f>"梶本　奈七"</f>
        <v>梶本　奈七</v>
      </c>
    </row>
    <row r="3" spans="1:3" ht="20.100000000000001" customHeight="1" x14ac:dyDescent="0.15">
      <c r="A3" s="157"/>
      <c r="B3" s="160"/>
      <c r="C3" s="31" t="str">
        <f>"澤村　朱璃"</f>
        <v>澤村　朱璃</v>
      </c>
    </row>
    <row r="4" spans="1:3" ht="20.100000000000001" customHeight="1" thickBot="1" x14ac:dyDescent="0.2">
      <c r="A4" s="158"/>
      <c r="B4" s="161"/>
      <c r="C4" s="37" t="str">
        <f>"通阪　幸徠"</f>
        <v>通阪　幸徠</v>
      </c>
    </row>
  </sheetData>
  <mergeCells count="2">
    <mergeCell ref="A2:A4"/>
    <mergeCell ref="B2:B4"/>
  </mergeCells>
  <phoneticPr fontId="1"/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15" zoomScaleNormal="115" workbookViewId="0">
      <pane xSplit="2" ySplit="1" topLeftCell="C2" activePane="bottomRight" state="frozen"/>
      <selection activeCell="E104" sqref="E104"/>
      <selection pane="topRight" activeCell="E104" sqref="E104"/>
      <selection pane="bottomLeft" activeCell="E104" sqref="E104"/>
      <selection pane="bottomRight" sqref="A1:B1"/>
    </sheetView>
  </sheetViews>
  <sheetFormatPr defaultRowHeight="12" x14ac:dyDescent="0.15"/>
  <cols>
    <col min="1" max="1" width="11.28515625" bestFit="1" customWidth="1"/>
    <col min="2" max="2" width="77.7109375" bestFit="1" customWidth="1"/>
  </cols>
  <sheetData>
    <row r="1" spans="1:4" ht="20.25" thickBot="1" x14ac:dyDescent="0.2">
      <c r="A1" s="162" t="s">
        <v>101</v>
      </c>
      <c r="B1" s="163"/>
    </row>
    <row r="2" spans="1:4" ht="19.5" x14ac:dyDescent="0.15">
      <c r="A2" s="17" t="s">
        <v>397</v>
      </c>
      <c r="B2" s="22" t="s">
        <v>1025</v>
      </c>
      <c r="D2" s="15"/>
    </row>
    <row r="3" spans="1:4" ht="19.5" x14ac:dyDescent="0.15">
      <c r="A3" s="18" t="s">
        <v>90</v>
      </c>
      <c r="B3" s="14" t="s">
        <v>1026</v>
      </c>
      <c r="D3" s="15"/>
    </row>
    <row r="4" spans="1:4" ht="19.5" x14ac:dyDescent="0.15">
      <c r="A4" s="18" t="s">
        <v>83</v>
      </c>
      <c r="B4" s="19" t="s">
        <v>1027</v>
      </c>
      <c r="D4" s="15"/>
    </row>
    <row r="5" spans="1:4" ht="20.25" thickBot="1" x14ac:dyDescent="0.2">
      <c r="A5" s="20" t="s">
        <v>103</v>
      </c>
      <c r="B5" s="21" t="s">
        <v>1028</v>
      </c>
    </row>
    <row r="9" spans="1:4" ht="14.25" x14ac:dyDescent="0.15">
      <c r="B9" s="15"/>
    </row>
    <row r="10" spans="1:4" ht="14.25" x14ac:dyDescent="0.15">
      <c r="B10" s="15"/>
    </row>
  </sheetData>
  <mergeCells count="1">
    <mergeCell ref="A1:B1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pane xSplit="11" ySplit="1" topLeftCell="L2" activePane="bottomRight" state="frozen"/>
      <selection pane="topRight" activeCell="L1" sqref="L1"/>
      <selection pane="bottomLeft" activeCell="A2" sqref="A2"/>
      <selection pane="bottomRight"/>
    </sheetView>
  </sheetViews>
  <sheetFormatPr defaultRowHeight="14.25" x14ac:dyDescent="0.15"/>
  <cols>
    <col min="1" max="2" width="16.140625" style="15" bestFit="1" customWidth="1"/>
    <col min="3" max="3" width="18.7109375" style="15" bestFit="1" customWidth="1"/>
    <col min="4" max="11" width="6.28515625" style="15" bestFit="1" customWidth="1"/>
    <col min="12" max="16384" width="9.140625" style="15"/>
  </cols>
  <sheetData>
    <row r="1" spans="1:11" ht="20.100000000000001" customHeight="1" thickBot="1" x14ac:dyDescent="0.2">
      <c r="A1" s="52" t="s">
        <v>1021</v>
      </c>
      <c r="B1" s="53" t="s">
        <v>1022</v>
      </c>
      <c r="C1" s="11" t="s">
        <v>1023</v>
      </c>
      <c r="D1" s="11" t="s">
        <v>396</v>
      </c>
      <c r="E1" s="11" t="s">
        <v>82</v>
      </c>
      <c r="F1" s="11" t="s">
        <v>1024</v>
      </c>
      <c r="G1" s="11" t="s">
        <v>320</v>
      </c>
      <c r="H1" s="11" t="s">
        <v>321</v>
      </c>
      <c r="I1" s="11" t="s">
        <v>92</v>
      </c>
      <c r="J1" s="11" t="s">
        <v>965</v>
      </c>
      <c r="K1" s="12" t="s">
        <v>95</v>
      </c>
    </row>
    <row r="2" spans="1:11" ht="20.100000000000001" customHeight="1" x14ac:dyDescent="0.15">
      <c r="A2" s="164" t="str">
        <f t="shared" ref="A2" si="0">"関西"</f>
        <v>関西</v>
      </c>
      <c r="B2" s="138" t="str">
        <f>"実技"</f>
        <v>実技</v>
      </c>
      <c r="C2" s="28" t="str">
        <f>"男"</f>
        <v>男</v>
      </c>
      <c r="D2" s="28">
        <v>46</v>
      </c>
      <c r="E2" s="28">
        <v>119</v>
      </c>
      <c r="F2" s="28">
        <v>132</v>
      </c>
      <c r="G2" s="28">
        <v>51</v>
      </c>
      <c r="H2" s="28">
        <v>45</v>
      </c>
      <c r="I2" s="28">
        <v>11</v>
      </c>
      <c r="J2" s="28">
        <v>1</v>
      </c>
      <c r="K2" s="29">
        <v>405</v>
      </c>
    </row>
    <row r="3" spans="1:11" ht="20.100000000000001" customHeight="1" x14ac:dyDescent="0.15">
      <c r="A3" s="157"/>
      <c r="B3" s="139"/>
      <c r="C3" s="25" t="str">
        <f>"女"</f>
        <v>女</v>
      </c>
      <c r="D3" s="25">
        <v>13</v>
      </c>
      <c r="E3" s="25">
        <v>26</v>
      </c>
      <c r="F3" s="25">
        <v>26</v>
      </c>
      <c r="G3" s="25">
        <v>11</v>
      </c>
      <c r="H3" s="25">
        <v>5</v>
      </c>
      <c r="I3" s="25">
        <v>1</v>
      </c>
      <c r="J3" s="68"/>
      <c r="K3" s="31">
        <v>82</v>
      </c>
    </row>
    <row r="4" spans="1:11" ht="20.100000000000001" customHeight="1" thickBot="1" x14ac:dyDescent="0.2">
      <c r="A4" s="157"/>
      <c r="B4" s="165"/>
      <c r="C4" s="36" t="str">
        <f>"小計"</f>
        <v>小計</v>
      </c>
      <c r="D4" s="36">
        <v>59</v>
      </c>
      <c r="E4" s="36">
        <v>145</v>
      </c>
      <c r="F4" s="36">
        <v>158</v>
      </c>
      <c r="G4" s="36">
        <v>62</v>
      </c>
      <c r="H4" s="36">
        <v>50</v>
      </c>
      <c r="I4" s="36">
        <v>12</v>
      </c>
      <c r="J4" s="36">
        <v>1</v>
      </c>
      <c r="K4" s="37">
        <v>487</v>
      </c>
    </row>
    <row r="5" spans="1:11" ht="20.100000000000001" customHeight="1" x14ac:dyDescent="0.15">
      <c r="A5" s="157"/>
      <c r="B5" s="138" t="str">
        <f>"形"</f>
        <v>形</v>
      </c>
      <c r="C5" s="28" t="str">
        <f>"男"</f>
        <v>男</v>
      </c>
      <c r="D5" s="57"/>
      <c r="E5" s="28">
        <v>1</v>
      </c>
      <c r="F5" s="57"/>
      <c r="G5" s="28">
        <v>5</v>
      </c>
      <c r="H5" s="28">
        <v>4</v>
      </c>
      <c r="I5" s="28">
        <v>1</v>
      </c>
      <c r="J5" s="57"/>
      <c r="K5" s="29">
        <v>11</v>
      </c>
    </row>
    <row r="6" spans="1:11" ht="20.100000000000001" customHeight="1" thickBot="1" x14ac:dyDescent="0.2">
      <c r="A6" s="157"/>
      <c r="B6" s="165"/>
      <c r="C6" s="36" t="str">
        <f>"小計"</f>
        <v>小計</v>
      </c>
      <c r="D6" s="10"/>
      <c r="E6" s="36">
        <v>1</v>
      </c>
      <c r="F6" s="10"/>
      <c r="G6" s="36">
        <v>5</v>
      </c>
      <c r="H6" s="36">
        <v>4</v>
      </c>
      <c r="I6" s="36">
        <v>1</v>
      </c>
      <c r="J6" s="10"/>
      <c r="K6" s="37">
        <v>11</v>
      </c>
    </row>
    <row r="7" spans="1:11" ht="20.100000000000001" customHeight="1" x14ac:dyDescent="0.15">
      <c r="A7" s="157"/>
      <c r="B7" s="138" t="str">
        <f>"遠隔地"</f>
        <v>遠隔地</v>
      </c>
      <c r="C7" s="28" t="str">
        <f>"和歌山拳法連盟"</f>
        <v>和歌山拳法連盟</v>
      </c>
      <c r="D7" s="57"/>
      <c r="E7" s="57"/>
      <c r="F7" s="28">
        <v>3</v>
      </c>
      <c r="G7" s="57"/>
      <c r="H7" s="57"/>
      <c r="I7" s="57"/>
      <c r="J7" s="57"/>
      <c r="K7" s="29">
        <v>3</v>
      </c>
    </row>
    <row r="8" spans="1:11" ht="20.100000000000001" customHeight="1" thickBot="1" x14ac:dyDescent="0.2">
      <c r="A8" s="157"/>
      <c r="B8" s="165"/>
      <c r="C8" s="36" t="str">
        <f>"小計"</f>
        <v>小計</v>
      </c>
      <c r="D8" s="10"/>
      <c r="E8" s="10"/>
      <c r="F8" s="36">
        <v>3</v>
      </c>
      <c r="G8" s="10"/>
      <c r="H8" s="10"/>
      <c r="I8" s="10"/>
      <c r="J8" s="10"/>
      <c r="K8" s="37">
        <v>3</v>
      </c>
    </row>
    <row r="9" spans="1:11" ht="20.100000000000001" customHeight="1" thickBot="1" x14ac:dyDescent="0.2">
      <c r="A9" s="158"/>
      <c r="B9" s="102" t="str">
        <f>"中計"</f>
        <v>中計</v>
      </c>
      <c r="C9" s="77"/>
      <c r="D9" s="55">
        <v>59</v>
      </c>
      <c r="E9" s="55">
        <v>146</v>
      </c>
      <c r="F9" s="55">
        <v>161</v>
      </c>
      <c r="G9" s="55">
        <v>67</v>
      </c>
      <c r="H9" s="55">
        <v>54</v>
      </c>
      <c r="I9" s="55">
        <v>13</v>
      </c>
      <c r="J9" s="55">
        <v>1</v>
      </c>
      <c r="K9" s="56">
        <v>501</v>
      </c>
    </row>
    <row r="10" spans="1:11" ht="20.100000000000001" customHeight="1" x14ac:dyDescent="0.15">
      <c r="A10" s="164" t="str">
        <f>"九州"</f>
        <v>九州</v>
      </c>
      <c r="B10" s="138" t="str">
        <f>"実技"</f>
        <v>実技</v>
      </c>
      <c r="C10" s="28" t="str">
        <f>"男"</f>
        <v>男</v>
      </c>
      <c r="D10" s="57"/>
      <c r="E10" s="28">
        <v>2</v>
      </c>
      <c r="F10" s="57"/>
      <c r="G10" s="57"/>
      <c r="H10" s="28">
        <v>1</v>
      </c>
      <c r="I10" s="57"/>
      <c r="J10" s="57"/>
      <c r="K10" s="29">
        <v>3</v>
      </c>
    </row>
    <row r="11" spans="1:11" ht="20.100000000000001" customHeight="1" thickBot="1" x14ac:dyDescent="0.2">
      <c r="A11" s="157"/>
      <c r="B11" s="165"/>
      <c r="C11" s="36" t="str">
        <f>"小計"</f>
        <v>小計</v>
      </c>
      <c r="D11" s="10"/>
      <c r="E11" s="36">
        <v>2</v>
      </c>
      <c r="F11" s="10"/>
      <c r="G11" s="10"/>
      <c r="H11" s="36">
        <v>1</v>
      </c>
      <c r="I11" s="10"/>
      <c r="J11" s="10"/>
      <c r="K11" s="37">
        <v>3</v>
      </c>
    </row>
    <row r="12" spans="1:11" ht="20.100000000000001" customHeight="1" thickBot="1" x14ac:dyDescent="0.2">
      <c r="A12" s="158"/>
      <c r="B12" s="102" t="str">
        <f>"中計"</f>
        <v>中計</v>
      </c>
      <c r="C12" s="77"/>
      <c r="D12" s="77"/>
      <c r="E12" s="55">
        <v>2</v>
      </c>
      <c r="F12" s="77"/>
      <c r="G12" s="77"/>
      <c r="H12" s="55">
        <v>1</v>
      </c>
      <c r="I12" s="77"/>
      <c r="J12" s="77"/>
      <c r="K12" s="56">
        <v>3</v>
      </c>
    </row>
    <row r="13" spans="1:11" ht="20.100000000000001" customHeight="1" thickBot="1" x14ac:dyDescent="0.2">
      <c r="A13" s="103" t="s">
        <v>95</v>
      </c>
      <c r="B13" s="95"/>
      <c r="C13" s="78"/>
      <c r="D13" s="58">
        <v>59</v>
      </c>
      <c r="E13" s="58">
        <v>148</v>
      </c>
      <c r="F13" s="58">
        <v>161</v>
      </c>
      <c r="G13" s="58">
        <v>67</v>
      </c>
      <c r="H13" s="58">
        <v>55</v>
      </c>
      <c r="I13" s="58">
        <v>13</v>
      </c>
      <c r="J13" s="58">
        <v>1</v>
      </c>
      <c r="K13" s="59">
        <v>504</v>
      </c>
    </row>
  </sheetData>
  <mergeCells count="6">
    <mergeCell ref="A2:A9"/>
    <mergeCell ref="B2:B4"/>
    <mergeCell ref="B5:B6"/>
    <mergeCell ref="B7:B8"/>
    <mergeCell ref="A10:A12"/>
    <mergeCell ref="B10:B11"/>
  </mergeCells>
  <phoneticPr fontId="1"/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ignoredErrors>
    <ignoredError sqref="C5 C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コート表</vt:lpstr>
      <vt:lpstr>男子</vt:lpstr>
      <vt:lpstr>男子index</vt:lpstr>
      <vt:lpstr>女子</vt:lpstr>
      <vt:lpstr>２級</vt:lpstr>
      <vt:lpstr>形</vt:lpstr>
      <vt:lpstr>遠隔地</vt:lpstr>
      <vt:lpstr>形審査テーマ</vt:lpstr>
      <vt:lpstr>受験者数</vt:lpstr>
      <vt:lpstr>コート表!Print_Area</vt:lpstr>
      <vt:lpstr>男子index!Print_Titles</vt:lpstr>
      <vt:lpstr>コート表!tmp20236421313439</vt:lpstr>
      <vt:lpstr>tmp20259719435186</vt:lpstr>
      <vt:lpstr>tmp202599184854918</vt:lpstr>
      <vt:lpstr>tmp202599184914348</vt:lpstr>
      <vt:lpstr>tmp20259918491505</vt:lpstr>
      <vt:lpstr>tmp202599184919824</vt:lpstr>
      <vt:lpstr>tmp202599184931511</vt:lpstr>
      <vt:lpstr>tmp20259918497928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株式会社アネックス</dc:creator>
  <cp:lastModifiedBy>日本拳法会本部</cp:lastModifiedBy>
  <cp:lastPrinted>2025-09-11T01:14:59Z</cp:lastPrinted>
  <dcterms:created xsi:type="dcterms:W3CDTF">2023-08-30T01:14:48Z</dcterms:created>
  <dcterms:modified xsi:type="dcterms:W3CDTF">2025-09-11T01:26:24Z</dcterms:modified>
</cp:coreProperties>
</file>